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C294F68-CE37-402F-A036-C4691300D478}" xr6:coauthVersionLast="36" xr6:coauthVersionMax="36" xr10:uidLastSave="{00000000-0000-0000-0000-000000000000}"/>
  <bookViews>
    <workbookView xWindow="480" yWindow="75" windowWidth="18315" windowHeight="11655" xr2:uid="{00000000-000D-0000-FFFF-FFFF00000000}"/>
  </bookViews>
  <sheets>
    <sheet name="입목벌채허가" sheetId="6" r:id="rId1"/>
    <sheet name="입목벌채신고" sheetId="7" r:id="rId2"/>
    <sheet name="산림경영계획인가 및 사업신고" sheetId="8" r:id="rId3"/>
    <sheet name="석산 산97외 2필지 재적량" sheetId="9" state="hidden" r:id="rId4"/>
  </sheets>
  <definedNames>
    <definedName name="_xlnm._FilterDatabase" localSheetId="2" hidden="1">'산림경영계획인가 및 사업신고'!$A$5:$AN$62</definedName>
    <definedName name="_xlnm._FilterDatabase" localSheetId="0" hidden="1">입목벌채허가!$A$4:$AE$32</definedName>
    <definedName name="_xlnm.Print_Area" localSheetId="2">'산림경영계획인가 및 사업신고'!$A$1:$AL$68</definedName>
    <definedName name="_xlnm.Print_Area" localSheetId="1">입목벌채신고!$A$1:$AC$56</definedName>
    <definedName name="_xlnm.Print_Area" localSheetId="0">입목벌채허가!$A$1:$AC$160</definedName>
    <definedName name="_xlnm.Print_Titles" localSheetId="2">'산림경영계획인가 및 사업신고'!$1:$5</definedName>
    <definedName name="_xlnm.Print_Titles" localSheetId="1">입목벌채신고!$1:$1</definedName>
    <definedName name="_xlnm.Print_Titles" localSheetId="0">입목벌채허가!$1:$1</definedName>
  </definedNames>
  <calcPr calcId="191029"/>
</workbook>
</file>

<file path=xl/calcChain.xml><?xml version="1.0" encoding="utf-8"?>
<calcChain xmlns="http://schemas.openxmlformats.org/spreadsheetml/2006/main">
  <c r="K57" i="8" l="1"/>
  <c r="J57" i="8"/>
  <c r="K44" i="8" l="1"/>
  <c r="J44" i="8"/>
  <c r="K43" i="8" l="1"/>
  <c r="J43" i="8"/>
  <c r="V21" i="6" l="1"/>
  <c r="V20" i="6"/>
  <c r="J19" i="8" l="1"/>
  <c r="K19" i="8"/>
  <c r="S29" i="9" l="1"/>
  <c r="K14" i="8"/>
  <c r="J14" i="8"/>
  <c r="U23" i="9" l="1"/>
  <c r="U21" i="9"/>
  <c r="U16" i="9" l="1"/>
  <c r="U15" i="9"/>
  <c r="Q9" i="9" l="1"/>
  <c r="Q8" i="9"/>
  <c r="Q7" i="9"/>
  <c r="N10" i="9"/>
  <c r="O10" i="9" s="1"/>
  <c r="M10" i="9"/>
  <c r="O9" i="9"/>
  <c r="N9" i="9"/>
  <c r="M9" i="9"/>
  <c r="O8" i="9"/>
  <c r="N8" i="9"/>
  <c r="M8" i="9"/>
  <c r="K7" i="9"/>
  <c r="F28" i="9"/>
  <c r="H28" i="9"/>
  <c r="K27" i="9"/>
  <c r="H27" i="9"/>
  <c r="F27" i="9"/>
  <c r="K20" i="9"/>
  <c r="H20" i="9"/>
  <c r="F20" i="9"/>
  <c r="F13" i="9"/>
  <c r="K13" i="9"/>
  <c r="K28" i="9" s="1"/>
  <c r="H13" i="9"/>
  <c r="K25" i="9"/>
  <c r="K26" i="9"/>
  <c r="K24" i="9"/>
  <c r="K22" i="9"/>
  <c r="K23" i="9"/>
  <c r="K21" i="9"/>
  <c r="K18" i="9"/>
  <c r="K19" i="9"/>
  <c r="K17" i="9"/>
  <c r="K15" i="9"/>
  <c r="K16" i="9"/>
  <c r="K14" i="9"/>
  <c r="K11" i="9"/>
  <c r="K12" i="9"/>
  <c r="K10" i="9"/>
  <c r="K9" i="9"/>
  <c r="K8" i="9"/>
  <c r="H10" i="9"/>
  <c r="H14" i="9"/>
  <c r="H17" i="9"/>
  <c r="H21" i="9"/>
  <c r="H24" i="9"/>
  <c r="H7" i="9"/>
  <c r="K11" i="8" l="1"/>
  <c r="J11" i="8"/>
  <c r="K6" i="8" l="1"/>
  <c r="J6" i="8"/>
  <c r="K9" i="8" l="1"/>
  <c r="J9" i="8"/>
  <c r="K8" i="8" l="1"/>
  <c r="J8" i="8"/>
  <c r="K7" i="8"/>
  <c r="J7" i="8"/>
  <c r="X160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Q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수확벌채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수종갱신벌채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피해목벌채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숲가꾸기벌채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솎아베기벌채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산지전용벌채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Y5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수확벌채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수종갱신벌채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피해목벌채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숲가꾸기벌채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솎아베기벌채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산지전용벌채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<sst xmlns="http://schemas.openxmlformats.org/spreadsheetml/2006/main" count="1465" uniqueCount="894">
  <si>
    <t>비고</t>
    <phoneticPr fontId="2" type="noConversion"/>
  </si>
  <si>
    <t>인가번호</t>
    <phoneticPr fontId="2" type="noConversion"/>
  </si>
  <si>
    <t>허가일자</t>
    <phoneticPr fontId="2" type="noConversion"/>
  </si>
  <si>
    <t>위치</t>
    <phoneticPr fontId="2" type="noConversion"/>
  </si>
  <si>
    <t>임황</t>
    <phoneticPr fontId="2" type="noConversion"/>
  </si>
  <si>
    <t>경영계획</t>
    <phoneticPr fontId="2" type="noConversion"/>
  </si>
  <si>
    <t>벌채기간</t>
    <phoneticPr fontId="2" type="noConversion"/>
  </si>
  <si>
    <t>리</t>
    <phoneticPr fontId="2" type="noConversion"/>
  </si>
  <si>
    <t>임령</t>
    <phoneticPr fontId="2" type="noConversion"/>
  </si>
  <si>
    <t>수고</t>
    <phoneticPr fontId="2" type="noConversion"/>
  </si>
  <si>
    <t>경급</t>
    <phoneticPr fontId="2" type="noConversion"/>
  </si>
  <si>
    <t>벌채계획</t>
    <phoneticPr fontId="2" type="noConversion"/>
  </si>
  <si>
    <t>조림계획</t>
    <phoneticPr fontId="2" type="noConversion"/>
  </si>
  <si>
    <t>시설계획</t>
    <phoneticPr fontId="2" type="noConversion"/>
  </si>
  <si>
    <t>시작</t>
    <phoneticPr fontId="2" type="noConversion"/>
  </si>
  <si>
    <t>종료</t>
    <phoneticPr fontId="2" type="noConversion"/>
  </si>
  <si>
    <t>침엽수</t>
    <phoneticPr fontId="2" type="noConversion"/>
  </si>
  <si>
    <t>활엽수</t>
    <phoneticPr fontId="2" type="noConversion"/>
  </si>
  <si>
    <t>수종</t>
    <phoneticPr fontId="2" type="noConversion"/>
  </si>
  <si>
    <t>면적(ha)</t>
    <phoneticPr fontId="2" type="noConversion"/>
  </si>
  <si>
    <t>경제수종</t>
    <phoneticPr fontId="2" type="noConversion"/>
  </si>
  <si>
    <t>경제면적(ha)</t>
    <phoneticPr fontId="2" type="noConversion"/>
  </si>
  <si>
    <t>자력수종</t>
    <phoneticPr fontId="2" type="noConversion"/>
  </si>
  <si>
    <t>자력면적(ha)</t>
    <phoneticPr fontId="2" type="noConversion"/>
  </si>
  <si>
    <t>종류</t>
    <phoneticPr fontId="2" type="noConversion"/>
  </si>
  <si>
    <t>km</t>
    <phoneticPr fontId="2" type="noConversion"/>
  </si>
  <si>
    <r>
      <t>읍</t>
    </r>
    <r>
      <rPr>
        <b/>
        <sz val="11"/>
        <color theme="1"/>
        <rFont val="맑은 고딕"/>
        <family val="3"/>
        <charset val="129"/>
      </rPr>
      <t>ㆍ</t>
    </r>
    <r>
      <rPr>
        <b/>
        <sz val="11"/>
        <color theme="1"/>
        <rFont val="맑은 고딕"/>
        <family val="3"/>
        <charset val="129"/>
        <scheme val="minor"/>
      </rPr>
      <t>면</t>
    </r>
    <phoneticPr fontId="2" type="noConversion"/>
  </si>
  <si>
    <t>구분</t>
    <phoneticPr fontId="2" type="noConversion"/>
  </si>
  <si>
    <r>
      <t>재적(</t>
    </r>
    <r>
      <rPr>
        <b/>
        <sz val="11"/>
        <color theme="1"/>
        <rFont val="맑은 고딕"/>
        <family val="3"/>
        <charset val="129"/>
      </rPr>
      <t>㎥)</t>
    </r>
    <phoneticPr fontId="2" type="noConversion"/>
  </si>
  <si>
    <t>지적면적(㎥)</t>
    <phoneticPr fontId="2" type="noConversion"/>
  </si>
  <si>
    <t>입목벌채신고 대장</t>
    <phoneticPr fontId="2" type="noConversion"/>
  </si>
  <si>
    <t>구림면</t>
    <phoneticPr fontId="2" type="noConversion"/>
  </si>
  <si>
    <t>운재로</t>
    <phoneticPr fontId="2" type="noConversion"/>
  </si>
  <si>
    <t>작업로</t>
    <phoneticPr fontId="2" type="noConversion"/>
  </si>
  <si>
    <t>인계면</t>
    <phoneticPr fontId="2" type="noConversion"/>
  </si>
  <si>
    <t>밤나무</t>
    <phoneticPr fontId="2" type="noConversion"/>
  </si>
  <si>
    <t>계</t>
    <phoneticPr fontId="2" type="noConversion"/>
  </si>
  <si>
    <t>작업종</t>
    <phoneticPr fontId="2" type="noConversion"/>
  </si>
  <si>
    <t>벌채목적</t>
    <phoneticPr fontId="2" type="noConversion"/>
  </si>
  <si>
    <t>소유구분</t>
    <phoneticPr fontId="2" type="noConversion"/>
  </si>
  <si>
    <t>본수</t>
    <phoneticPr fontId="2" type="noConversion"/>
  </si>
  <si>
    <t>임소반</t>
    <phoneticPr fontId="2" type="noConversion"/>
  </si>
  <si>
    <t>용도</t>
    <phoneticPr fontId="2" type="noConversion"/>
  </si>
  <si>
    <t>모두베기</t>
    <phoneticPr fontId="2" type="noConversion"/>
  </si>
  <si>
    <t>신고</t>
    <phoneticPr fontId="2" type="noConversion"/>
  </si>
  <si>
    <t>쌍치면</t>
    <phoneticPr fontId="2" type="noConversion"/>
  </si>
  <si>
    <t>운암리</t>
    <phoneticPr fontId="2" type="noConversion"/>
  </si>
  <si>
    <t>복흥면</t>
    <phoneticPr fontId="2" type="noConversion"/>
  </si>
  <si>
    <t>월정리</t>
    <phoneticPr fontId="2" type="noConversion"/>
  </si>
  <si>
    <t>입목벌채허가 대장</t>
    <phoneticPr fontId="2" type="noConversion"/>
  </si>
  <si>
    <t>서마리</t>
    <phoneticPr fontId="2" type="noConversion"/>
  </si>
  <si>
    <t>옥산리</t>
    <phoneticPr fontId="2" type="noConversion"/>
  </si>
  <si>
    <t>허가</t>
    <phoneticPr fontId="2" type="noConversion"/>
  </si>
  <si>
    <t>솎아베기</t>
    <phoneticPr fontId="2" type="noConversion"/>
  </si>
  <si>
    <t>쌍암리</t>
    <phoneticPr fontId="2" type="noConversion"/>
  </si>
  <si>
    <t>두릅</t>
    <phoneticPr fontId="2" type="noConversion"/>
  </si>
  <si>
    <t>용전리</t>
    <phoneticPr fontId="2" type="noConversion"/>
  </si>
  <si>
    <t>펄프용</t>
    <phoneticPr fontId="2" type="noConversion"/>
  </si>
  <si>
    <t>수확벌채</t>
    <phoneticPr fontId="2" type="noConversion"/>
  </si>
  <si>
    <t>2-0-1-0</t>
    <phoneticPr fontId="2" type="noConversion"/>
  </si>
  <si>
    <t>1-0-1-0</t>
    <phoneticPr fontId="2" type="noConversion"/>
  </si>
  <si>
    <t>위임</t>
    <phoneticPr fontId="2" type="noConversion"/>
  </si>
  <si>
    <t>수종갱신</t>
    <phoneticPr fontId="2" type="noConversion"/>
  </si>
  <si>
    <t>세부사항</t>
    <phoneticPr fontId="2" type="noConversion"/>
  </si>
  <si>
    <t>1-0-3-0</t>
    <phoneticPr fontId="2" type="noConversion"/>
  </si>
  <si>
    <t>1-0-2-0</t>
    <phoneticPr fontId="2" type="noConversion"/>
  </si>
  <si>
    <t>변경</t>
    <phoneticPr fontId="2" type="noConversion"/>
  </si>
  <si>
    <t>20/10-30</t>
    <phoneticPr fontId="2" type="noConversion"/>
  </si>
  <si>
    <t>12/6-30</t>
    <phoneticPr fontId="2" type="noConversion"/>
  </si>
  <si>
    <t>12/9-15</t>
    <phoneticPr fontId="2" type="noConversion"/>
  </si>
  <si>
    <t>기타용</t>
    <phoneticPr fontId="2" type="noConversion"/>
  </si>
  <si>
    <t>경제수</t>
    <phoneticPr fontId="2" type="noConversion"/>
  </si>
  <si>
    <t>산림경영계획신규(산림사업신고) 대장</t>
  </si>
  <si>
    <t xml:space="preserve">산림경영계획인가  </t>
    <phoneticPr fontId="2" type="noConversion"/>
  </si>
  <si>
    <t>신규번호</t>
    <phoneticPr fontId="2" type="noConversion"/>
  </si>
  <si>
    <t>구분</t>
    <phoneticPr fontId="2" type="noConversion"/>
  </si>
  <si>
    <t>인가기간</t>
    <phoneticPr fontId="2" type="noConversion"/>
  </si>
  <si>
    <t>위치</t>
    <phoneticPr fontId="2" type="noConversion"/>
  </si>
  <si>
    <t>지적면적
(㎡)</t>
    <phoneticPr fontId="2" type="noConversion"/>
  </si>
  <si>
    <t>인가면적
(㎡)</t>
    <phoneticPr fontId="2" type="noConversion"/>
  </si>
  <si>
    <t>임황</t>
    <phoneticPr fontId="2" type="noConversion"/>
  </si>
  <si>
    <t>벌채기간</t>
    <phoneticPr fontId="2" type="noConversion"/>
  </si>
  <si>
    <t>시작</t>
    <phoneticPr fontId="2" type="noConversion"/>
  </si>
  <si>
    <r>
      <t>읍</t>
    </r>
    <r>
      <rPr>
        <b/>
        <sz val="11"/>
        <color theme="1"/>
        <rFont val="맑은 고딕"/>
        <family val="3"/>
        <charset val="129"/>
      </rPr>
      <t>ㆍ</t>
    </r>
    <r>
      <rPr>
        <b/>
        <sz val="11"/>
        <color theme="1"/>
        <rFont val="맑은 고딕"/>
        <family val="3"/>
        <charset val="129"/>
        <scheme val="minor"/>
      </rPr>
      <t>면</t>
    </r>
    <phoneticPr fontId="2" type="noConversion"/>
  </si>
  <si>
    <t>재적(㎥)</t>
    <phoneticPr fontId="2" type="noConversion"/>
  </si>
  <si>
    <t>수종</t>
    <phoneticPr fontId="2" type="noConversion"/>
  </si>
  <si>
    <t>수고</t>
    <phoneticPr fontId="2" type="noConversion"/>
  </si>
  <si>
    <t>경급</t>
    <phoneticPr fontId="2" type="noConversion"/>
  </si>
  <si>
    <t>조림계획</t>
    <phoneticPr fontId="2" type="noConversion"/>
  </si>
  <si>
    <t>숲가꾸기계획</t>
    <phoneticPr fontId="2" type="noConversion"/>
  </si>
  <si>
    <t>종료</t>
    <phoneticPr fontId="2" type="noConversion"/>
  </si>
  <si>
    <t>계</t>
    <phoneticPr fontId="2" type="noConversion"/>
  </si>
  <si>
    <t>침엽수</t>
    <phoneticPr fontId="2" type="noConversion"/>
  </si>
  <si>
    <t>활엽수</t>
    <phoneticPr fontId="2" type="noConversion"/>
  </si>
  <si>
    <t>용도</t>
    <phoneticPr fontId="2" type="noConversion"/>
  </si>
  <si>
    <t>작업종</t>
    <phoneticPr fontId="2" type="noConversion"/>
  </si>
  <si>
    <r>
      <t>재적(</t>
    </r>
    <r>
      <rPr>
        <b/>
        <sz val="11"/>
        <color theme="1"/>
        <rFont val="맑은 고딕"/>
        <family val="3"/>
        <charset val="129"/>
      </rPr>
      <t>㎥</t>
    </r>
    <r>
      <rPr>
        <b/>
        <sz val="9.35"/>
        <color theme="1"/>
        <rFont val="맑은 고딕"/>
        <family val="3"/>
        <charset val="129"/>
      </rPr>
      <t>)</t>
    </r>
    <phoneticPr fontId="2" type="noConversion"/>
  </si>
  <si>
    <t>침</t>
    <phoneticPr fontId="2" type="noConversion"/>
  </si>
  <si>
    <t>활</t>
    <phoneticPr fontId="2" type="noConversion"/>
  </si>
  <si>
    <t>벌채본수</t>
    <phoneticPr fontId="2" type="noConversion"/>
  </si>
  <si>
    <t>벌채목적</t>
    <phoneticPr fontId="2" type="noConversion"/>
  </si>
  <si>
    <t>경제수종</t>
    <phoneticPr fontId="2" type="noConversion"/>
  </si>
  <si>
    <t>경제면적(ha)</t>
    <phoneticPr fontId="2" type="noConversion"/>
  </si>
  <si>
    <t>자력수종</t>
    <phoneticPr fontId="2" type="noConversion"/>
  </si>
  <si>
    <t>자력면적(ha)</t>
    <phoneticPr fontId="2" type="noConversion"/>
  </si>
  <si>
    <t>면적(ha)</t>
    <phoneticPr fontId="2" type="noConversion"/>
  </si>
  <si>
    <t>종류</t>
    <phoneticPr fontId="2" type="noConversion"/>
  </si>
  <si>
    <t>km</t>
    <phoneticPr fontId="2" type="noConversion"/>
  </si>
  <si>
    <t>산정리</t>
    <phoneticPr fontId="2" type="noConversion"/>
  </si>
  <si>
    <t>신규</t>
    <phoneticPr fontId="2" type="noConversion"/>
  </si>
  <si>
    <t>종암리</t>
    <phoneticPr fontId="2" type="noConversion"/>
  </si>
  <si>
    <t>22/8-40</t>
    <phoneticPr fontId="2" type="noConversion"/>
  </si>
  <si>
    <t>풀베기
어린나무</t>
    <phoneticPr fontId="2" type="noConversion"/>
  </si>
  <si>
    <t>15/7-18</t>
    <phoneticPr fontId="2" type="noConversion"/>
  </si>
  <si>
    <t>22/10-42</t>
    <phoneticPr fontId="2" type="noConversion"/>
  </si>
  <si>
    <t>18/6-32</t>
    <phoneticPr fontId="2" type="noConversion"/>
  </si>
  <si>
    <t>11/6-16</t>
    <phoneticPr fontId="2" type="noConversion"/>
  </si>
  <si>
    <t>46/41-50</t>
    <phoneticPr fontId="2" type="noConversion"/>
  </si>
  <si>
    <t>9/6-17</t>
    <phoneticPr fontId="2" type="noConversion"/>
  </si>
  <si>
    <t>20/12-28</t>
    <phoneticPr fontId="2" type="noConversion"/>
  </si>
  <si>
    <t>22/10-32</t>
    <phoneticPr fontId="2" type="noConversion"/>
  </si>
  <si>
    <t>45/41-50</t>
    <phoneticPr fontId="2" type="noConversion"/>
  </si>
  <si>
    <t>10/5-15</t>
    <phoneticPr fontId="2" type="noConversion"/>
  </si>
  <si>
    <t>20/12-24</t>
    <phoneticPr fontId="2" type="noConversion"/>
  </si>
  <si>
    <t>48/41-50</t>
    <phoneticPr fontId="2" type="noConversion"/>
  </si>
  <si>
    <t>34/31-40</t>
    <phoneticPr fontId="2" type="noConversion"/>
  </si>
  <si>
    <t>41/6-45</t>
    <phoneticPr fontId="2" type="noConversion"/>
  </si>
  <si>
    <t>14/6-38</t>
    <phoneticPr fontId="2" type="noConversion"/>
  </si>
  <si>
    <t>소나무, 기타활엽수</t>
    <phoneticPr fontId="2" type="noConversion"/>
  </si>
  <si>
    <t>밤나무, 기타활엽수</t>
    <phoneticPr fontId="2" type="noConversion"/>
  </si>
  <si>
    <t>6/5-9</t>
    <phoneticPr fontId="2" type="noConversion"/>
  </si>
  <si>
    <t>17/10-20</t>
    <phoneticPr fontId="2" type="noConversion"/>
  </si>
  <si>
    <t>24/6-42</t>
    <phoneticPr fontId="2" type="noConversion"/>
  </si>
  <si>
    <t>11/6-15</t>
    <phoneticPr fontId="2" type="noConversion"/>
  </si>
  <si>
    <t>40/31-40</t>
    <phoneticPr fontId="2" type="noConversion"/>
  </si>
  <si>
    <t>벌채면적
(ha)</t>
    <phoneticPr fontId="2" type="noConversion"/>
  </si>
  <si>
    <t>14/8-19</t>
    <phoneticPr fontId="2" type="noConversion"/>
  </si>
  <si>
    <t>2023-22</t>
    <phoneticPr fontId="2" type="noConversion"/>
  </si>
  <si>
    <t>쌍치면</t>
    <phoneticPr fontId="2" type="noConversion"/>
  </si>
  <si>
    <t>방산리</t>
    <phoneticPr fontId="2" type="noConversion"/>
  </si>
  <si>
    <t>신갈, 소나무, 기활, 리기다</t>
    <phoneticPr fontId="2" type="noConversion"/>
  </si>
  <si>
    <t>40/30-50</t>
    <phoneticPr fontId="2" type="noConversion"/>
  </si>
  <si>
    <t>11/5-15</t>
    <phoneticPr fontId="2" type="noConversion"/>
  </si>
  <si>
    <t>24/6-38</t>
    <phoneticPr fontId="2" type="noConversion"/>
  </si>
  <si>
    <t>1-0-1-0</t>
    <phoneticPr fontId="2" type="noConversion"/>
  </si>
  <si>
    <t>산나물, 약초류</t>
    <phoneticPr fontId="2" type="noConversion"/>
  </si>
  <si>
    <t>풀베기
가지치기</t>
    <phoneticPr fontId="2" type="noConversion"/>
  </si>
  <si>
    <t>작업로</t>
    <phoneticPr fontId="2" type="noConversion"/>
  </si>
  <si>
    <t>소나무, 신갈, 기활</t>
    <phoneticPr fontId="2" type="noConversion"/>
  </si>
  <si>
    <t>소나무, 굴참, 신갈, 기활</t>
    <phoneticPr fontId="2" type="noConversion"/>
  </si>
  <si>
    <t>41/6-50</t>
    <phoneticPr fontId="2" type="noConversion"/>
  </si>
  <si>
    <t>1-0-4-0</t>
    <phoneticPr fontId="2" type="noConversion"/>
  </si>
  <si>
    <t>소나무, 상수리, 기활</t>
    <phoneticPr fontId="2" type="noConversion"/>
  </si>
  <si>
    <t>모두베기
(2024)</t>
    <phoneticPr fontId="2" type="noConversion"/>
  </si>
  <si>
    <t>2023-58</t>
    <phoneticPr fontId="2" type="noConversion"/>
  </si>
  <si>
    <t>신규</t>
    <phoneticPr fontId="2" type="noConversion"/>
  </si>
  <si>
    <t>쌍치면</t>
    <phoneticPr fontId="2" type="noConversion"/>
  </si>
  <si>
    <t>도고리</t>
    <phoneticPr fontId="2" type="noConversion"/>
  </si>
  <si>
    <t>1-0-1-0</t>
    <phoneticPr fontId="2" type="noConversion"/>
  </si>
  <si>
    <t>1-0-2-0</t>
    <phoneticPr fontId="2" type="noConversion"/>
  </si>
  <si>
    <t>소나무, 리기다, 신갈, 기타활엽수</t>
    <phoneticPr fontId="2" type="noConversion"/>
  </si>
  <si>
    <t>41/15-60</t>
    <phoneticPr fontId="2" type="noConversion"/>
  </si>
  <si>
    <t>14/6-16</t>
    <phoneticPr fontId="2" type="noConversion"/>
  </si>
  <si>
    <t>26/8-38</t>
    <phoneticPr fontId="2" type="noConversion"/>
  </si>
  <si>
    <t>12/6-15</t>
    <phoneticPr fontId="2" type="noConversion"/>
  </si>
  <si>
    <t>24/8-36</t>
    <phoneticPr fontId="2" type="noConversion"/>
  </si>
  <si>
    <t>수확벌채</t>
    <phoneticPr fontId="2" type="noConversion"/>
  </si>
  <si>
    <t>풀베기
어린나무</t>
    <phoneticPr fontId="2" type="noConversion"/>
  </si>
  <si>
    <t>운재로</t>
    <phoneticPr fontId="2" type="noConversion"/>
  </si>
  <si>
    <t>펄프</t>
    <phoneticPr fontId="2" type="noConversion"/>
  </si>
  <si>
    <t>신규</t>
    <phoneticPr fontId="2" type="noConversion"/>
  </si>
  <si>
    <t>복흥면</t>
    <phoneticPr fontId="2" type="noConversion"/>
  </si>
  <si>
    <t>대방리</t>
    <phoneticPr fontId="2" type="noConversion"/>
  </si>
  <si>
    <t>소나무, 신갈나무, 기타활엽수</t>
    <phoneticPr fontId="2" type="noConversion"/>
  </si>
  <si>
    <t>41/25-45</t>
    <phoneticPr fontId="2" type="noConversion"/>
  </si>
  <si>
    <t>9/6-13</t>
    <phoneticPr fontId="2" type="noConversion"/>
  </si>
  <si>
    <t>18/6-34</t>
    <phoneticPr fontId="2" type="noConversion"/>
  </si>
  <si>
    <t>1-0-1-0</t>
    <phoneticPr fontId="2" type="noConversion"/>
  </si>
  <si>
    <t>2023-68</t>
    <phoneticPr fontId="2" type="noConversion"/>
  </si>
  <si>
    <t>기타용</t>
    <phoneticPr fontId="2" type="noConversion"/>
  </si>
  <si>
    <t>2024-01</t>
    <phoneticPr fontId="2" type="noConversion"/>
  </si>
  <si>
    <t>허가</t>
    <phoneticPr fontId="2" type="noConversion"/>
  </si>
  <si>
    <t>적성면</t>
    <phoneticPr fontId="2" type="noConversion"/>
  </si>
  <si>
    <t>내월리</t>
    <phoneticPr fontId="2" type="noConversion"/>
  </si>
  <si>
    <t>위임</t>
    <phoneticPr fontId="2" type="noConversion"/>
  </si>
  <si>
    <t>41/14-45</t>
    <phoneticPr fontId="2" type="noConversion"/>
  </si>
  <si>
    <t>28/14-40</t>
    <phoneticPr fontId="2" type="noConversion"/>
  </si>
  <si>
    <t>14/10-17</t>
    <phoneticPr fontId="2" type="noConversion"/>
  </si>
  <si>
    <t>1-0-1-0</t>
    <phoneticPr fontId="2" type="noConversion"/>
  </si>
  <si>
    <t>수확벌채</t>
    <phoneticPr fontId="2" type="noConversion"/>
  </si>
  <si>
    <t>펄프용</t>
    <phoneticPr fontId="2" type="noConversion"/>
  </si>
  <si>
    <t>모두베기</t>
    <phoneticPr fontId="2" type="noConversion"/>
  </si>
  <si>
    <t>소나무, 리기다, 기활</t>
    <phoneticPr fontId="2" type="noConversion"/>
  </si>
  <si>
    <t>밤나무</t>
    <phoneticPr fontId="2" type="noConversion"/>
  </si>
  <si>
    <t>2024-02</t>
    <phoneticPr fontId="2" type="noConversion"/>
  </si>
  <si>
    <t>41/6-45</t>
    <phoneticPr fontId="2" type="noConversion"/>
  </si>
  <si>
    <t>10/6-16</t>
    <phoneticPr fontId="2" type="noConversion"/>
  </si>
  <si>
    <t>14/6-34</t>
    <phoneticPr fontId="2" type="noConversion"/>
  </si>
  <si>
    <t>밤, 신갈, 기활</t>
    <phoneticPr fontId="2" type="noConversion"/>
  </si>
  <si>
    <t>숲가꾸기벌채</t>
    <phoneticPr fontId="2" type="noConversion"/>
  </si>
  <si>
    <t>신규</t>
    <phoneticPr fontId="2" type="noConversion"/>
  </si>
  <si>
    <t>쌍치면</t>
    <phoneticPr fontId="2" type="noConversion"/>
  </si>
  <si>
    <t>오봉리</t>
    <phoneticPr fontId="2" type="noConversion"/>
  </si>
  <si>
    <t>상수리, 소나무</t>
    <phoneticPr fontId="2" type="noConversion"/>
  </si>
  <si>
    <t>소나무, 리기다, 기활</t>
    <phoneticPr fontId="2" type="noConversion"/>
  </si>
  <si>
    <t>1-0-1-0</t>
    <phoneticPr fontId="2" type="noConversion"/>
  </si>
  <si>
    <t>1-0-2-0</t>
    <phoneticPr fontId="2" type="noConversion"/>
  </si>
  <si>
    <t>모두베기</t>
    <phoneticPr fontId="2" type="noConversion"/>
  </si>
  <si>
    <t>34/31-40</t>
    <phoneticPr fontId="2" type="noConversion"/>
  </si>
  <si>
    <t>45/41-50</t>
    <phoneticPr fontId="2" type="noConversion"/>
  </si>
  <si>
    <t>12/8-14</t>
    <phoneticPr fontId="2" type="noConversion"/>
  </si>
  <si>
    <t>14/9-16</t>
    <phoneticPr fontId="2" type="noConversion"/>
  </si>
  <si>
    <t>20/12-26</t>
    <phoneticPr fontId="2" type="noConversion"/>
  </si>
  <si>
    <t>24/14-34</t>
    <phoneticPr fontId="2" type="noConversion"/>
  </si>
  <si>
    <t>수확벌채</t>
    <phoneticPr fontId="2" type="noConversion"/>
  </si>
  <si>
    <t>두릅</t>
    <phoneticPr fontId="2" type="noConversion"/>
  </si>
  <si>
    <t>풀베기</t>
    <phoneticPr fontId="2" type="noConversion"/>
  </si>
  <si>
    <t>운재로</t>
    <phoneticPr fontId="2" type="noConversion"/>
  </si>
  <si>
    <t>펄프</t>
    <phoneticPr fontId="2" type="noConversion"/>
  </si>
  <si>
    <t>31/21-40</t>
    <phoneticPr fontId="2" type="noConversion"/>
  </si>
  <si>
    <t>28/6-50</t>
    <phoneticPr fontId="2" type="noConversion"/>
  </si>
  <si>
    <t>신갈, 리기다, 기활</t>
    <phoneticPr fontId="2" type="noConversion"/>
  </si>
  <si>
    <t>32/11-40</t>
    <phoneticPr fontId="2" type="noConversion"/>
  </si>
  <si>
    <t>허가</t>
    <phoneticPr fontId="2" type="noConversion"/>
  </si>
  <si>
    <t>구림면</t>
    <phoneticPr fontId="2" type="noConversion"/>
  </si>
  <si>
    <t>운북리</t>
    <phoneticPr fontId="2" type="noConversion"/>
  </si>
  <si>
    <t>위임</t>
    <phoneticPr fontId="2" type="noConversion"/>
  </si>
  <si>
    <t>10/10-10</t>
    <phoneticPr fontId="2" type="noConversion"/>
  </si>
  <si>
    <t>22/14-30</t>
    <phoneticPr fontId="2" type="noConversion"/>
  </si>
  <si>
    <t>6/5-7</t>
    <phoneticPr fontId="2" type="noConversion"/>
  </si>
  <si>
    <t>1-0-1-0</t>
    <phoneticPr fontId="2" type="noConversion"/>
  </si>
  <si>
    <t>수종갱신</t>
    <phoneticPr fontId="2" type="noConversion"/>
  </si>
  <si>
    <t>기타용</t>
    <phoneticPr fontId="2" type="noConversion"/>
  </si>
  <si>
    <t>모두베기</t>
    <phoneticPr fontId="2" type="noConversion"/>
  </si>
  <si>
    <t>밤나무, 기활</t>
    <phoneticPr fontId="2" type="noConversion"/>
  </si>
  <si>
    <t>두릅</t>
    <phoneticPr fontId="2" type="noConversion"/>
  </si>
  <si>
    <t>작업로</t>
    <phoneticPr fontId="2" type="noConversion"/>
  </si>
  <si>
    <t>2024-03</t>
    <phoneticPr fontId="2" type="noConversion"/>
  </si>
  <si>
    <t>2024-04</t>
    <phoneticPr fontId="2" type="noConversion"/>
  </si>
  <si>
    <t>2024-05</t>
    <phoneticPr fontId="2" type="noConversion"/>
  </si>
  <si>
    <t>허가</t>
    <phoneticPr fontId="2" type="noConversion"/>
  </si>
  <si>
    <t>동계면</t>
    <phoneticPr fontId="2" type="noConversion"/>
  </si>
  <si>
    <t>수장리</t>
    <phoneticPr fontId="2" type="noConversion"/>
  </si>
  <si>
    <t>위임</t>
    <phoneticPr fontId="2" type="noConversion"/>
  </si>
  <si>
    <t>43/31-50</t>
    <phoneticPr fontId="2" type="noConversion"/>
  </si>
  <si>
    <t>7/5-8</t>
    <phoneticPr fontId="2" type="noConversion"/>
  </si>
  <si>
    <t>46/24-50</t>
    <phoneticPr fontId="2" type="noConversion"/>
  </si>
  <si>
    <t>수확벌채</t>
    <phoneticPr fontId="2" type="noConversion"/>
  </si>
  <si>
    <t>기타용</t>
    <phoneticPr fontId="2" type="noConversion"/>
  </si>
  <si>
    <t>모두베기</t>
    <phoneticPr fontId="2" type="noConversion"/>
  </si>
  <si>
    <t>밤나무</t>
    <phoneticPr fontId="2" type="noConversion"/>
  </si>
  <si>
    <t>어치리</t>
    <phoneticPr fontId="2" type="noConversion"/>
  </si>
  <si>
    <t>41/31-45</t>
    <phoneticPr fontId="2" type="noConversion"/>
  </si>
  <si>
    <t>8/5-12</t>
    <phoneticPr fontId="2" type="noConversion"/>
  </si>
  <si>
    <t>24/8-38</t>
    <phoneticPr fontId="2" type="noConversion"/>
  </si>
  <si>
    <t>밤나무, 기타활엽수</t>
    <phoneticPr fontId="2" type="noConversion"/>
  </si>
  <si>
    <t>밤나무
두릅</t>
    <phoneticPr fontId="2" type="noConversion"/>
  </si>
  <si>
    <t>작업로</t>
    <phoneticPr fontId="2" type="noConversion"/>
  </si>
  <si>
    <t>2024-04</t>
    <phoneticPr fontId="2" type="noConversion"/>
  </si>
  <si>
    <t>2024-05</t>
    <phoneticPr fontId="2" type="noConversion"/>
  </si>
  <si>
    <t>펄프</t>
    <phoneticPr fontId="2" type="noConversion"/>
  </si>
  <si>
    <t>펄프, 표고, 칩</t>
    <phoneticPr fontId="2" type="noConversion"/>
  </si>
  <si>
    <t>2024-06</t>
    <phoneticPr fontId="2" type="noConversion"/>
  </si>
  <si>
    <t>허가</t>
    <phoneticPr fontId="2" type="noConversion"/>
  </si>
  <si>
    <t>심초리</t>
    <phoneticPr fontId="2" type="noConversion"/>
  </si>
  <si>
    <t>위임</t>
    <phoneticPr fontId="2" type="noConversion"/>
  </si>
  <si>
    <t>35/31-40</t>
    <phoneticPr fontId="2" type="noConversion"/>
  </si>
  <si>
    <t>30/22-36</t>
    <phoneticPr fontId="2" type="noConversion"/>
  </si>
  <si>
    <t>11/7-13</t>
    <phoneticPr fontId="2" type="noConversion"/>
  </si>
  <si>
    <t>1-0-2-0</t>
    <phoneticPr fontId="2" type="noConversion"/>
  </si>
  <si>
    <t>수종갱신</t>
    <phoneticPr fontId="2" type="noConversion"/>
  </si>
  <si>
    <t>기타용</t>
    <phoneticPr fontId="2" type="noConversion"/>
  </si>
  <si>
    <t>모두베기</t>
    <phoneticPr fontId="2" type="noConversion"/>
  </si>
  <si>
    <t>밤나무</t>
    <phoneticPr fontId="2" type="noConversion"/>
  </si>
  <si>
    <t>두릅</t>
    <phoneticPr fontId="2" type="noConversion"/>
  </si>
  <si>
    <t>작업로</t>
    <phoneticPr fontId="2" type="noConversion"/>
  </si>
  <si>
    <t>2024-08</t>
    <phoneticPr fontId="2" type="noConversion"/>
  </si>
  <si>
    <t>2024-09</t>
    <phoneticPr fontId="2" type="noConversion"/>
  </si>
  <si>
    <t>2024-01</t>
    <phoneticPr fontId="2" type="noConversion"/>
  </si>
  <si>
    <t>2024-02</t>
    <phoneticPr fontId="2" type="noConversion"/>
  </si>
  <si>
    <t>동계면</t>
    <phoneticPr fontId="2" type="noConversion"/>
  </si>
  <si>
    <t>어치리</t>
    <phoneticPr fontId="2" type="noConversion"/>
  </si>
  <si>
    <t>41/10-45</t>
    <phoneticPr fontId="2" type="noConversion"/>
  </si>
  <si>
    <t>18/10-30</t>
    <phoneticPr fontId="2" type="noConversion"/>
  </si>
  <si>
    <t>11/8-15</t>
    <phoneticPr fontId="2" type="noConversion"/>
  </si>
  <si>
    <t>1-0-1-0</t>
    <phoneticPr fontId="2" type="noConversion"/>
  </si>
  <si>
    <t>펄프용</t>
    <phoneticPr fontId="2" type="noConversion"/>
  </si>
  <si>
    <t>밤나무</t>
    <phoneticPr fontId="2" type="noConversion"/>
  </si>
  <si>
    <t>작업로</t>
    <phoneticPr fontId="2" type="noConversion"/>
  </si>
  <si>
    <t>18/14-30</t>
    <phoneticPr fontId="2" type="noConversion"/>
  </si>
  <si>
    <t>2024-07</t>
    <phoneticPr fontId="2" type="noConversion"/>
  </si>
  <si>
    <t>허가</t>
    <phoneticPr fontId="2" type="noConversion"/>
  </si>
  <si>
    <t>유등면</t>
    <phoneticPr fontId="2" type="noConversion"/>
  </si>
  <si>
    <t>오교리</t>
    <phoneticPr fontId="2" type="noConversion"/>
  </si>
  <si>
    <t>위임</t>
    <phoneticPr fontId="2" type="noConversion"/>
  </si>
  <si>
    <t>42/36-56</t>
    <phoneticPr fontId="2" type="noConversion"/>
  </si>
  <si>
    <t>12/10-15</t>
    <phoneticPr fontId="2" type="noConversion"/>
  </si>
  <si>
    <t>14/6-22</t>
    <phoneticPr fontId="2" type="noConversion"/>
  </si>
  <si>
    <t>1-0-1-0</t>
    <phoneticPr fontId="2" type="noConversion"/>
  </si>
  <si>
    <t>수확벌채</t>
    <phoneticPr fontId="2" type="noConversion"/>
  </si>
  <si>
    <t>기타용</t>
    <phoneticPr fontId="2" type="noConversion"/>
  </si>
  <si>
    <t>모두베기</t>
    <phoneticPr fontId="2" type="noConversion"/>
  </si>
  <si>
    <t>소나무,기활</t>
    <phoneticPr fontId="2" type="noConversion"/>
  </si>
  <si>
    <t>두릅</t>
    <phoneticPr fontId="2" type="noConversion"/>
  </si>
  <si>
    <t>2024-10</t>
    <phoneticPr fontId="2" type="noConversion"/>
  </si>
  <si>
    <t>신규</t>
    <phoneticPr fontId="2" type="noConversion"/>
  </si>
  <si>
    <t>적성면</t>
    <phoneticPr fontId="2" type="noConversion"/>
  </si>
  <si>
    <t>석산리</t>
    <phoneticPr fontId="2" type="noConversion"/>
  </si>
  <si>
    <t>산97</t>
    <phoneticPr fontId="2" type="noConversion"/>
  </si>
  <si>
    <t>산97-1</t>
    <phoneticPr fontId="2" type="noConversion"/>
  </si>
  <si>
    <t>산97-2</t>
    <phoneticPr fontId="2" type="noConversion"/>
  </si>
  <si>
    <t>소나무, 밤나무, 신갈나무</t>
    <phoneticPr fontId="2" type="noConversion"/>
  </si>
  <si>
    <t>1-0-1-0</t>
    <phoneticPr fontId="2" type="noConversion"/>
  </si>
  <si>
    <t>1-0-2-0</t>
    <phoneticPr fontId="2" type="noConversion"/>
  </si>
  <si>
    <t>소나무</t>
    <phoneticPr fontId="2" type="noConversion"/>
  </si>
  <si>
    <t>밤나무</t>
    <phoneticPr fontId="2" type="noConversion"/>
  </si>
  <si>
    <t>신갈</t>
    <phoneticPr fontId="2" type="noConversion"/>
  </si>
  <si>
    <t>침엽수</t>
    <phoneticPr fontId="2" type="noConversion"/>
  </si>
  <si>
    <t>활엽수</t>
    <phoneticPr fontId="2" type="noConversion"/>
  </si>
  <si>
    <t>45/41-50</t>
    <phoneticPr fontId="2" type="noConversion"/>
  </si>
  <si>
    <t>11/5-15</t>
    <phoneticPr fontId="2" type="noConversion"/>
  </si>
  <si>
    <t>26/8-42</t>
    <phoneticPr fontId="2" type="noConversion"/>
  </si>
  <si>
    <t>1-0-1-0
1-0-2-0</t>
    <phoneticPr fontId="2" type="noConversion"/>
  </si>
  <si>
    <t>밤나무, 신갈나무</t>
    <phoneticPr fontId="2" type="noConversion"/>
  </si>
  <si>
    <t>모두베기</t>
    <phoneticPr fontId="2" type="noConversion"/>
  </si>
  <si>
    <t>피칸나무</t>
    <phoneticPr fontId="2" type="noConversion"/>
  </si>
  <si>
    <t>풀베기
천연림보육</t>
    <phoneticPr fontId="2" type="noConversion"/>
  </si>
  <si>
    <t>1.20
0.90</t>
    <phoneticPr fontId="2" type="noConversion"/>
  </si>
  <si>
    <t>1.00
1.70</t>
    <phoneticPr fontId="2" type="noConversion"/>
  </si>
  <si>
    <t>0.90
1.90</t>
    <phoneticPr fontId="2" type="noConversion"/>
  </si>
  <si>
    <t>작업로</t>
    <phoneticPr fontId="2" type="noConversion"/>
  </si>
  <si>
    <t>2024-03-08</t>
    <phoneticPr fontId="2" type="noConversion"/>
  </si>
  <si>
    <t>2034-03-07</t>
    <phoneticPr fontId="2" type="noConversion"/>
  </si>
  <si>
    <t>허가</t>
    <phoneticPr fontId="2" type="noConversion"/>
  </si>
  <si>
    <t>본인</t>
    <phoneticPr fontId="2" type="noConversion"/>
  </si>
  <si>
    <t>쌍치면</t>
    <phoneticPr fontId="2" type="noConversion"/>
  </si>
  <si>
    <t>금평리</t>
    <phoneticPr fontId="2" type="noConversion"/>
  </si>
  <si>
    <t>13/11-20</t>
    <phoneticPr fontId="2" type="noConversion"/>
  </si>
  <si>
    <t>12/6-30</t>
    <phoneticPr fontId="2" type="noConversion"/>
  </si>
  <si>
    <t>6/5-10</t>
    <phoneticPr fontId="2" type="noConversion"/>
  </si>
  <si>
    <t>수종갱신</t>
    <phoneticPr fontId="2" type="noConversion"/>
  </si>
  <si>
    <t>기타용</t>
    <phoneticPr fontId="2" type="noConversion"/>
  </si>
  <si>
    <t>소, 편백, 신갈, 밤, 기활</t>
    <phoneticPr fontId="2" type="noConversion"/>
  </si>
  <si>
    <t>두릅</t>
    <phoneticPr fontId="2" type="noConversion"/>
  </si>
  <si>
    <t>작업로</t>
    <phoneticPr fontId="2" type="noConversion"/>
  </si>
  <si>
    <t>2024-09</t>
    <phoneticPr fontId="2" type="noConversion"/>
  </si>
  <si>
    <t>옥산리</t>
    <phoneticPr fontId="2" type="noConversion"/>
  </si>
  <si>
    <t>위임</t>
    <phoneticPr fontId="2" type="noConversion"/>
  </si>
  <si>
    <t>25/11-40</t>
    <phoneticPr fontId="2" type="noConversion"/>
  </si>
  <si>
    <t>7/5-11</t>
    <phoneticPr fontId="2" type="noConversion"/>
  </si>
  <si>
    <t>18/10-38</t>
    <phoneticPr fontId="2" type="noConversion"/>
  </si>
  <si>
    <t>소나무, 신갈나무</t>
    <phoneticPr fontId="2" type="noConversion"/>
  </si>
  <si>
    <t>2024-10</t>
    <phoneticPr fontId="2" type="noConversion"/>
  </si>
  <si>
    <t>복흥면</t>
    <phoneticPr fontId="2" type="noConversion"/>
  </si>
  <si>
    <t>봉덕리</t>
    <phoneticPr fontId="2" type="noConversion"/>
  </si>
  <si>
    <t>수확벌채</t>
    <phoneticPr fontId="2" type="noConversion"/>
  </si>
  <si>
    <t>펄프용</t>
    <phoneticPr fontId="2" type="noConversion"/>
  </si>
  <si>
    <t>리기다, 신갈, 기활, 소나무</t>
    <phoneticPr fontId="2" type="noConversion"/>
  </si>
  <si>
    <t>41/6-45</t>
    <phoneticPr fontId="2" type="noConversion"/>
  </si>
  <si>
    <t>18/8-50</t>
    <phoneticPr fontId="2" type="noConversion"/>
  </si>
  <si>
    <t>11/6-23</t>
    <phoneticPr fontId="2" type="noConversion"/>
  </si>
  <si>
    <t>1-0-1-0</t>
    <phoneticPr fontId="2" type="noConversion"/>
  </si>
  <si>
    <t>운재로</t>
    <phoneticPr fontId="2" type="noConversion"/>
  </si>
  <si>
    <t>펄프, 표고</t>
    <phoneticPr fontId="2" type="noConversion"/>
  </si>
  <si>
    <t>수확벌채</t>
    <phoneticPr fontId="2" type="noConversion"/>
  </si>
  <si>
    <t>2024-11</t>
    <phoneticPr fontId="2" type="noConversion"/>
  </si>
  <si>
    <t>허가</t>
    <phoneticPr fontId="2" type="noConversion"/>
  </si>
  <si>
    <t>인계면</t>
    <phoneticPr fontId="2" type="noConversion"/>
  </si>
  <si>
    <t>세룡리</t>
    <phoneticPr fontId="2" type="noConversion"/>
  </si>
  <si>
    <t>위임</t>
    <phoneticPr fontId="2" type="noConversion"/>
  </si>
  <si>
    <t>45/41-50</t>
    <phoneticPr fontId="2" type="noConversion"/>
  </si>
  <si>
    <t>24/20-34</t>
    <phoneticPr fontId="2" type="noConversion"/>
  </si>
  <si>
    <t>13/10-17</t>
    <phoneticPr fontId="2" type="noConversion"/>
  </si>
  <si>
    <t>1-0-1-0</t>
    <phoneticPr fontId="2" type="noConversion"/>
  </si>
  <si>
    <t>수확벌채</t>
    <phoneticPr fontId="2" type="noConversion"/>
  </si>
  <si>
    <t>미이용</t>
    <phoneticPr fontId="2" type="noConversion"/>
  </si>
  <si>
    <t>모두베기</t>
    <phoneticPr fontId="2" type="noConversion"/>
  </si>
  <si>
    <t>소나무, 밤나무, 기활</t>
    <phoneticPr fontId="2" type="noConversion"/>
  </si>
  <si>
    <t>두릅</t>
    <phoneticPr fontId="2" type="noConversion"/>
  </si>
  <si>
    <t>2024-12</t>
    <phoneticPr fontId="2" type="noConversion"/>
  </si>
  <si>
    <t>허가</t>
    <phoneticPr fontId="2" type="noConversion"/>
  </si>
  <si>
    <t>인계면</t>
    <phoneticPr fontId="2" type="noConversion"/>
  </si>
  <si>
    <t>위임</t>
    <phoneticPr fontId="2" type="noConversion"/>
  </si>
  <si>
    <t>45/35-49</t>
    <phoneticPr fontId="2" type="noConversion"/>
  </si>
  <si>
    <t>11/5-15</t>
    <phoneticPr fontId="2" type="noConversion"/>
  </si>
  <si>
    <t>28/6-40</t>
    <phoneticPr fontId="2" type="noConversion"/>
  </si>
  <si>
    <t>수확벌채</t>
    <phoneticPr fontId="2" type="noConversion"/>
  </si>
  <si>
    <t>기타용</t>
    <phoneticPr fontId="2" type="noConversion"/>
  </si>
  <si>
    <t>모두베기</t>
    <phoneticPr fontId="2" type="noConversion"/>
  </si>
  <si>
    <t>소나무, 기활</t>
    <phoneticPr fontId="2" type="noConversion"/>
  </si>
  <si>
    <t>두릅</t>
    <phoneticPr fontId="2" type="noConversion"/>
  </si>
  <si>
    <t>작업로</t>
    <phoneticPr fontId="2" type="noConversion"/>
  </si>
  <si>
    <t>2024-11</t>
    <phoneticPr fontId="2" type="noConversion"/>
  </si>
  <si>
    <t>신규</t>
    <phoneticPr fontId="2" type="noConversion"/>
  </si>
  <si>
    <t>금과면</t>
    <phoneticPr fontId="2" type="noConversion"/>
  </si>
  <si>
    <t>발산리</t>
    <phoneticPr fontId="2" type="noConversion"/>
  </si>
  <si>
    <t>리기다, 소나무, 기타활엽수</t>
    <phoneticPr fontId="2" type="noConversion"/>
  </si>
  <si>
    <t>41/15-60</t>
    <phoneticPr fontId="2" type="noConversion"/>
  </si>
  <si>
    <t>12/5-15</t>
    <phoneticPr fontId="2" type="noConversion"/>
  </si>
  <si>
    <t>24/6-40</t>
    <phoneticPr fontId="2" type="noConversion"/>
  </si>
  <si>
    <t>1-0-1-0</t>
    <phoneticPr fontId="2" type="noConversion"/>
  </si>
  <si>
    <t>리기다, 소나무, 기활</t>
    <phoneticPr fontId="2" type="noConversion"/>
  </si>
  <si>
    <t>모두베기</t>
    <phoneticPr fontId="2" type="noConversion"/>
  </si>
  <si>
    <t>수확벌채</t>
    <phoneticPr fontId="2" type="noConversion"/>
  </si>
  <si>
    <t>경제수</t>
    <phoneticPr fontId="2" type="noConversion"/>
  </si>
  <si>
    <t>운재로</t>
    <phoneticPr fontId="2" type="noConversion"/>
  </si>
  <si>
    <t>2024-13</t>
    <phoneticPr fontId="2" type="noConversion"/>
  </si>
  <si>
    <t>허가</t>
    <phoneticPr fontId="2" type="noConversion"/>
  </si>
  <si>
    <t>인계면</t>
    <phoneticPr fontId="2" type="noConversion"/>
  </si>
  <si>
    <t>도룡리</t>
    <phoneticPr fontId="2" type="noConversion"/>
  </si>
  <si>
    <t>위임</t>
    <phoneticPr fontId="2" type="noConversion"/>
  </si>
  <si>
    <t>45/41-50</t>
    <phoneticPr fontId="2" type="noConversion"/>
  </si>
  <si>
    <t>26/10-42</t>
    <phoneticPr fontId="2" type="noConversion"/>
  </si>
  <si>
    <t>9/6-15</t>
    <phoneticPr fontId="2" type="noConversion"/>
  </si>
  <si>
    <t>1-0-1-0</t>
    <phoneticPr fontId="2" type="noConversion"/>
  </si>
  <si>
    <t>수종갱신</t>
    <phoneticPr fontId="2" type="noConversion"/>
  </si>
  <si>
    <t>기타용</t>
    <phoneticPr fontId="2" type="noConversion"/>
  </si>
  <si>
    <t>모두베기</t>
    <phoneticPr fontId="2" type="noConversion"/>
  </si>
  <si>
    <t>밤나무, 기활</t>
    <phoneticPr fontId="2" type="noConversion"/>
  </si>
  <si>
    <t>밤나무</t>
    <phoneticPr fontId="2" type="noConversion"/>
  </si>
  <si>
    <t>작업로</t>
    <phoneticPr fontId="2" type="noConversion"/>
  </si>
  <si>
    <t>2024-12</t>
    <phoneticPr fontId="2" type="noConversion"/>
  </si>
  <si>
    <t>신규</t>
    <phoneticPr fontId="2" type="noConversion"/>
  </si>
  <si>
    <t>적성면</t>
    <phoneticPr fontId="2" type="noConversion"/>
  </si>
  <si>
    <t>운림리</t>
    <phoneticPr fontId="2" type="noConversion"/>
  </si>
  <si>
    <t>소나무, 기타활엽수</t>
    <phoneticPr fontId="2" type="noConversion"/>
  </si>
  <si>
    <t>42/24-52</t>
    <phoneticPr fontId="2" type="noConversion"/>
  </si>
  <si>
    <t>16/14-17</t>
    <phoneticPr fontId="2" type="noConversion"/>
  </si>
  <si>
    <t>22/8-32</t>
    <phoneticPr fontId="2" type="noConversion"/>
  </si>
  <si>
    <t>풀베기</t>
    <phoneticPr fontId="2" type="noConversion"/>
  </si>
  <si>
    <t>운재로</t>
    <phoneticPr fontId="2" type="noConversion"/>
  </si>
  <si>
    <t>기타용</t>
    <phoneticPr fontId="2" type="noConversion"/>
  </si>
  <si>
    <t>펄프, 칩</t>
    <phoneticPr fontId="2" type="noConversion"/>
  </si>
  <si>
    <t>2024-14</t>
    <phoneticPr fontId="2" type="noConversion"/>
  </si>
  <si>
    <t>신규</t>
    <phoneticPr fontId="2" type="noConversion"/>
  </si>
  <si>
    <t>인계면</t>
    <phoneticPr fontId="2" type="noConversion"/>
  </si>
  <si>
    <t>갑동리</t>
    <phoneticPr fontId="2" type="noConversion"/>
  </si>
  <si>
    <t>2024-15</t>
    <phoneticPr fontId="2" type="noConversion"/>
  </si>
  <si>
    <t>2024-14</t>
    <phoneticPr fontId="2" type="noConversion"/>
  </si>
  <si>
    <t>허가</t>
    <phoneticPr fontId="2" type="noConversion"/>
  </si>
  <si>
    <t>인계면</t>
    <phoneticPr fontId="2" type="noConversion"/>
  </si>
  <si>
    <t>갑동리</t>
    <phoneticPr fontId="2" type="noConversion"/>
  </si>
  <si>
    <t>위임</t>
    <phoneticPr fontId="2" type="noConversion"/>
  </si>
  <si>
    <t>45/41-50</t>
    <phoneticPr fontId="2" type="noConversion"/>
  </si>
  <si>
    <t>10/8-15</t>
    <phoneticPr fontId="2" type="noConversion"/>
  </si>
  <si>
    <t>26/16-34</t>
    <phoneticPr fontId="2" type="noConversion"/>
  </si>
  <si>
    <t>1-0-1-0</t>
    <phoneticPr fontId="2" type="noConversion"/>
  </si>
  <si>
    <t>수확벌채</t>
    <phoneticPr fontId="2" type="noConversion"/>
  </si>
  <si>
    <t>펄프용</t>
    <phoneticPr fontId="2" type="noConversion"/>
  </si>
  <si>
    <t>모두베기</t>
    <phoneticPr fontId="2" type="noConversion"/>
  </si>
  <si>
    <t>소나무, 기활</t>
    <phoneticPr fontId="2" type="noConversion"/>
  </si>
  <si>
    <t>작업로</t>
    <phoneticPr fontId="2" type="noConversion"/>
  </si>
  <si>
    <t>밤나무</t>
    <phoneticPr fontId="2" type="noConversion"/>
  </si>
  <si>
    <t>2024-15</t>
    <phoneticPr fontId="2" type="noConversion"/>
  </si>
  <si>
    <t>10/5-15</t>
    <phoneticPr fontId="2" type="noConversion"/>
  </si>
  <si>
    <t>28/6-46</t>
    <phoneticPr fontId="2" type="noConversion"/>
  </si>
  <si>
    <t>신갈, 떡갈, 소나무, 리기다</t>
    <phoneticPr fontId="2" type="noConversion"/>
  </si>
  <si>
    <t>본인</t>
    <phoneticPr fontId="2" type="noConversion"/>
  </si>
  <si>
    <t>소나무, 리기다</t>
    <phoneticPr fontId="2" type="noConversion"/>
  </si>
  <si>
    <t>11/7-14</t>
    <phoneticPr fontId="2" type="noConversion"/>
  </si>
  <si>
    <t>24/12-34</t>
    <phoneticPr fontId="2" type="noConversion"/>
  </si>
  <si>
    <t>경제수</t>
    <phoneticPr fontId="2" type="noConversion"/>
  </si>
  <si>
    <t>풀베기
어린나무</t>
    <phoneticPr fontId="2" type="noConversion"/>
  </si>
  <si>
    <t>소나무, 리기다, 기활</t>
    <phoneticPr fontId="2" type="noConversion"/>
  </si>
  <si>
    <t>12/8-14</t>
    <phoneticPr fontId="2" type="noConversion"/>
  </si>
  <si>
    <t>22/14-32</t>
    <phoneticPr fontId="2" type="noConversion"/>
  </si>
  <si>
    <t>신규</t>
    <phoneticPr fontId="2" type="noConversion"/>
  </si>
  <si>
    <t>동계면</t>
    <phoneticPr fontId="2" type="noConversion"/>
  </si>
  <si>
    <t>1-0-1-0</t>
    <phoneticPr fontId="2" type="noConversion"/>
  </si>
  <si>
    <t>모두베기</t>
    <phoneticPr fontId="2" type="noConversion"/>
  </si>
  <si>
    <t>수종갱신</t>
    <phoneticPr fontId="2" type="noConversion"/>
  </si>
  <si>
    <t>풀베기</t>
    <phoneticPr fontId="2" type="noConversion"/>
  </si>
  <si>
    <t>2024-17</t>
    <phoneticPr fontId="2" type="noConversion"/>
  </si>
  <si>
    <t>이동리</t>
    <phoneticPr fontId="2" type="noConversion"/>
  </si>
  <si>
    <t>밤나무, 기타활엽수</t>
    <phoneticPr fontId="2" type="noConversion"/>
  </si>
  <si>
    <t>11/6-15</t>
    <phoneticPr fontId="2" type="noConversion"/>
  </si>
  <si>
    <t>7/6-11</t>
    <phoneticPr fontId="2" type="noConversion"/>
  </si>
  <si>
    <t>8/6-16</t>
    <phoneticPr fontId="2" type="noConversion"/>
  </si>
  <si>
    <t>두릅</t>
    <phoneticPr fontId="2" type="noConversion"/>
  </si>
  <si>
    <t>작업로</t>
    <phoneticPr fontId="2" type="noConversion"/>
  </si>
  <si>
    <t>펄프</t>
    <phoneticPr fontId="2" type="noConversion"/>
  </si>
  <si>
    <t>2024-18</t>
    <phoneticPr fontId="2" type="noConversion"/>
  </si>
  <si>
    <t>신규</t>
    <phoneticPr fontId="2" type="noConversion"/>
  </si>
  <si>
    <t>적성면</t>
    <phoneticPr fontId="2" type="noConversion"/>
  </si>
  <si>
    <t>내월리</t>
    <phoneticPr fontId="2" type="noConversion"/>
  </si>
  <si>
    <t>28/21-30</t>
    <phoneticPr fontId="2" type="noConversion"/>
  </si>
  <si>
    <t>18/14-24</t>
    <phoneticPr fontId="2" type="noConversion"/>
  </si>
  <si>
    <t>밤나무</t>
    <phoneticPr fontId="2" type="noConversion"/>
  </si>
  <si>
    <t>모두베기</t>
    <phoneticPr fontId="2" type="noConversion"/>
  </si>
  <si>
    <t>운재로</t>
    <phoneticPr fontId="2" type="noConversion"/>
  </si>
  <si>
    <t>경제수</t>
    <phoneticPr fontId="2" type="noConversion"/>
  </si>
  <si>
    <t>2024-19</t>
    <phoneticPr fontId="2" type="noConversion"/>
  </si>
  <si>
    <t>신규</t>
    <phoneticPr fontId="2" type="noConversion"/>
  </si>
  <si>
    <t>구림면</t>
    <phoneticPr fontId="2" type="noConversion"/>
  </si>
  <si>
    <t>자양리</t>
    <phoneticPr fontId="2" type="noConversion"/>
  </si>
  <si>
    <t>소나무, 밤나무, 기타활엽수</t>
    <phoneticPr fontId="2" type="noConversion"/>
  </si>
  <si>
    <t>45/41-50</t>
    <phoneticPr fontId="2" type="noConversion"/>
  </si>
  <si>
    <t>10/6-15</t>
    <phoneticPr fontId="2" type="noConversion"/>
  </si>
  <si>
    <t>22/6-38</t>
    <phoneticPr fontId="2" type="noConversion"/>
  </si>
  <si>
    <t>1-0-1-0</t>
    <phoneticPr fontId="2" type="noConversion"/>
  </si>
  <si>
    <t>소나무, 밤나무, 기활</t>
    <phoneticPr fontId="2" type="noConversion"/>
  </si>
  <si>
    <t>수확벌채</t>
    <phoneticPr fontId="2" type="noConversion"/>
  </si>
  <si>
    <t>경제수</t>
    <phoneticPr fontId="2" type="noConversion"/>
  </si>
  <si>
    <t>운재로</t>
    <phoneticPr fontId="2" type="noConversion"/>
  </si>
  <si>
    <t>2024-16</t>
    <phoneticPr fontId="2" type="noConversion"/>
  </si>
  <si>
    <t>허가</t>
    <phoneticPr fontId="2" type="noConversion"/>
  </si>
  <si>
    <t>팔덕면</t>
    <phoneticPr fontId="2" type="noConversion"/>
  </si>
  <si>
    <t>용산리</t>
    <phoneticPr fontId="2" type="noConversion"/>
  </si>
  <si>
    <t>청계리</t>
    <phoneticPr fontId="2" type="noConversion"/>
  </si>
  <si>
    <t>본인</t>
    <phoneticPr fontId="2" type="noConversion"/>
  </si>
  <si>
    <t>45/41-50</t>
    <phoneticPr fontId="2" type="noConversion"/>
  </si>
  <si>
    <t>9/7-15</t>
    <phoneticPr fontId="2" type="noConversion"/>
  </si>
  <si>
    <t>26/8-38</t>
    <phoneticPr fontId="2" type="noConversion"/>
  </si>
  <si>
    <t>1-0-1-0</t>
    <phoneticPr fontId="2" type="noConversion"/>
  </si>
  <si>
    <t>2-0-1-0</t>
    <phoneticPr fontId="2" type="noConversion"/>
  </si>
  <si>
    <t>소나무, 리기다, 기활</t>
    <phoneticPr fontId="2" type="noConversion"/>
  </si>
  <si>
    <t>2024-17</t>
    <phoneticPr fontId="2" type="noConversion"/>
  </si>
  <si>
    <t>허가</t>
    <phoneticPr fontId="2" type="noConversion"/>
  </si>
  <si>
    <t>쌍치면</t>
    <phoneticPr fontId="2" type="noConversion"/>
  </si>
  <si>
    <t>오봉리</t>
    <phoneticPr fontId="2" type="noConversion"/>
  </si>
  <si>
    <t>12/8-15</t>
    <phoneticPr fontId="2" type="noConversion"/>
  </si>
  <si>
    <t>20/14-28</t>
    <phoneticPr fontId="2" type="noConversion"/>
  </si>
  <si>
    <t>수확벌채</t>
    <phoneticPr fontId="2" type="noConversion"/>
  </si>
  <si>
    <t>펄프용</t>
    <phoneticPr fontId="2" type="noConversion"/>
  </si>
  <si>
    <t>모두베기</t>
    <phoneticPr fontId="2" type="noConversion"/>
  </si>
  <si>
    <t>소나무, 기활</t>
    <phoneticPr fontId="2" type="noConversion"/>
  </si>
  <si>
    <t>두릅</t>
    <phoneticPr fontId="2" type="noConversion"/>
  </si>
  <si>
    <t>소나무, 신갈, 기활, 상수리</t>
    <phoneticPr fontId="2" type="noConversion"/>
  </si>
  <si>
    <t>낙엽송, 상수리, 기활</t>
    <phoneticPr fontId="2" type="noConversion"/>
  </si>
  <si>
    <t>14/8-17</t>
    <phoneticPr fontId="2" type="noConversion"/>
  </si>
  <si>
    <t>1-0-1-0</t>
    <phoneticPr fontId="2" type="noConversion"/>
  </si>
  <si>
    <t>적성면</t>
    <phoneticPr fontId="2" type="noConversion"/>
  </si>
  <si>
    <t>괴정리</t>
    <phoneticPr fontId="2" type="noConversion"/>
  </si>
  <si>
    <t>신규</t>
    <phoneticPr fontId="2" type="noConversion"/>
  </si>
  <si>
    <t>1-01-0</t>
    <phoneticPr fontId="2" type="noConversion"/>
  </si>
  <si>
    <t>상수리, 기활, 소나무</t>
    <phoneticPr fontId="2" type="noConversion"/>
  </si>
  <si>
    <t>41/6-45</t>
    <phoneticPr fontId="2" type="noConversion"/>
  </si>
  <si>
    <t>14/10-17</t>
    <phoneticPr fontId="2" type="noConversion"/>
  </si>
  <si>
    <t>26/12-38</t>
    <phoneticPr fontId="2" type="noConversion"/>
  </si>
  <si>
    <t>상수리, 기활</t>
    <phoneticPr fontId="2" type="noConversion"/>
  </si>
  <si>
    <t>운재로</t>
    <phoneticPr fontId="2" type="noConversion"/>
  </si>
  <si>
    <t>상수리, 기타활엽수</t>
    <phoneticPr fontId="2" type="noConversion"/>
  </si>
  <si>
    <t>11/8-15</t>
    <phoneticPr fontId="2" type="noConversion"/>
  </si>
  <si>
    <t>18/10-28</t>
    <phoneticPr fontId="2" type="noConversion"/>
  </si>
  <si>
    <t>수확벌채</t>
    <phoneticPr fontId="2" type="noConversion"/>
  </si>
  <si>
    <t>경제수</t>
    <phoneticPr fontId="2" type="noConversion"/>
  </si>
  <si>
    <t>2024-21</t>
    <phoneticPr fontId="2" type="noConversion"/>
  </si>
  <si>
    <t>2024-22</t>
    <phoneticPr fontId="2" type="noConversion"/>
  </si>
  <si>
    <t>2024-23</t>
    <phoneticPr fontId="2" type="noConversion"/>
  </si>
  <si>
    <t>2024-24</t>
    <phoneticPr fontId="2" type="noConversion"/>
  </si>
  <si>
    <t>펄프</t>
    <phoneticPr fontId="2" type="noConversion"/>
  </si>
  <si>
    <t>신갈나무, 소나무</t>
    <phoneticPr fontId="2" type="noConversion"/>
  </si>
  <si>
    <t>지역특화조림</t>
    <phoneticPr fontId="2" type="noConversion"/>
  </si>
  <si>
    <t>펄프</t>
    <phoneticPr fontId="2" type="noConversion"/>
  </si>
  <si>
    <t>펠릿</t>
    <phoneticPr fontId="2" type="noConversion"/>
  </si>
  <si>
    <t>2024-18</t>
    <phoneticPr fontId="2" type="noConversion"/>
  </si>
  <si>
    <t>허가</t>
    <phoneticPr fontId="2" type="noConversion"/>
  </si>
  <si>
    <t>인계면</t>
    <phoneticPr fontId="2" type="noConversion"/>
  </si>
  <si>
    <t>지산리</t>
    <phoneticPr fontId="2" type="noConversion"/>
  </si>
  <si>
    <t>본인</t>
    <phoneticPr fontId="2" type="noConversion"/>
  </si>
  <si>
    <t>41/25-45</t>
    <phoneticPr fontId="2" type="noConversion"/>
  </si>
  <si>
    <t>12/6-16</t>
    <phoneticPr fontId="2" type="noConversion"/>
  </si>
  <si>
    <t>24/8-40</t>
    <phoneticPr fontId="2" type="noConversion"/>
  </si>
  <si>
    <t>1-0-1-0</t>
    <phoneticPr fontId="2" type="noConversion"/>
  </si>
  <si>
    <t>수종갱신</t>
    <phoneticPr fontId="2" type="noConversion"/>
  </si>
  <si>
    <t>기타용</t>
    <phoneticPr fontId="2" type="noConversion"/>
  </si>
  <si>
    <t>모두베기</t>
    <phoneticPr fontId="2" type="noConversion"/>
  </si>
  <si>
    <t>밤나무, 기활</t>
    <phoneticPr fontId="2" type="noConversion"/>
  </si>
  <si>
    <t>두릅
고사리</t>
    <phoneticPr fontId="2" type="noConversion"/>
  </si>
  <si>
    <t>작업로</t>
    <phoneticPr fontId="2" type="noConversion"/>
  </si>
  <si>
    <t>2024-19</t>
    <phoneticPr fontId="2" type="noConversion"/>
  </si>
  <si>
    <t>허가</t>
    <phoneticPr fontId="2" type="noConversion"/>
  </si>
  <si>
    <t>동계면</t>
    <phoneticPr fontId="2" type="noConversion"/>
  </si>
  <si>
    <t>서호리</t>
    <phoneticPr fontId="2" type="noConversion"/>
  </si>
  <si>
    <t>위임</t>
    <phoneticPr fontId="2" type="noConversion"/>
  </si>
  <si>
    <t>40/25-45</t>
    <phoneticPr fontId="2" type="noConversion"/>
  </si>
  <si>
    <t>18/8-24</t>
    <phoneticPr fontId="2" type="noConversion"/>
  </si>
  <si>
    <t>11/6-14</t>
    <phoneticPr fontId="2" type="noConversion"/>
  </si>
  <si>
    <t>기타용</t>
    <phoneticPr fontId="2" type="noConversion"/>
  </si>
  <si>
    <t>모두베기</t>
    <phoneticPr fontId="2" type="noConversion"/>
  </si>
  <si>
    <t>밤나무, 기활</t>
    <phoneticPr fontId="2" type="noConversion"/>
  </si>
  <si>
    <t>야생화</t>
    <phoneticPr fontId="2" type="noConversion"/>
  </si>
  <si>
    <t>2024-29</t>
    <phoneticPr fontId="2" type="noConversion"/>
  </si>
  <si>
    <t>변경</t>
    <phoneticPr fontId="2" type="noConversion"/>
  </si>
  <si>
    <t>구림면</t>
    <phoneticPr fontId="2" type="noConversion"/>
  </si>
  <si>
    <t>자양리</t>
    <phoneticPr fontId="2" type="noConversion"/>
  </si>
  <si>
    <t>소나무, 신갈, 기타활엽수</t>
    <phoneticPr fontId="2" type="noConversion"/>
  </si>
  <si>
    <t>43/38-48</t>
    <phoneticPr fontId="2" type="noConversion"/>
  </si>
  <si>
    <t>11/6-17</t>
    <phoneticPr fontId="2" type="noConversion"/>
  </si>
  <si>
    <t>24/6-36</t>
    <phoneticPr fontId="2" type="noConversion"/>
  </si>
  <si>
    <t>1-0-1-0</t>
    <phoneticPr fontId="2" type="noConversion"/>
  </si>
  <si>
    <t>모두베기</t>
    <phoneticPr fontId="2" type="noConversion"/>
  </si>
  <si>
    <t>경제수</t>
    <phoneticPr fontId="2" type="noConversion"/>
  </si>
  <si>
    <t>풀베기
어린나무</t>
    <phoneticPr fontId="2" type="noConversion"/>
  </si>
  <si>
    <t>운재로</t>
    <phoneticPr fontId="2" type="noConversion"/>
  </si>
  <si>
    <t>신규</t>
    <phoneticPr fontId="2" type="noConversion"/>
  </si>
  <si>
    <t>쌍치면</t>
    <phoneticPr fontId="2" type="noConversion"/>
  </si>
  <si>
    <t>전암리</t>
    <phoneticPr fontId="2" type="noConversion"/>
  </si>
  <si>
    <t>1-0-1-0</t>
    <phoneticPr fontId="2" type="noConversion"/>
  </si>
  <si>
    <t>1-0-2-0</t>
    <phoneticPr fontId="2" type="noConversion"/>
  </si>
  <si>
    <t>1-0-3-0</t>
    <phoneticPr fontId="2" type="noConversion"/>
  </si>
  <si>
    <t>1-0-4-0</t>
    <phoneticPr fontId="2" type="noConversion"/>
  </si>
  <si>
    <t>소나무, 신갈, 상수리, 기타활엽수</t>
    <phoneticPr fontId="2" type="noConversion"/>
  </si>
  <si>
    <t>리기다</t>
    <phoneticPr fontId="2" type="noConversion"/>
  </si>
  <si>
    <t>소나무, 기타활엽수</t>
    <phoneticPr fontId="2" type="noConversion"/>
  </si>
  <si>
    <t>45/41-50</t>
    <phoneticPr fontId="2" type="noConversion"/>
  </si>
  <si>
    <t>14/7-18</t>
    <phoneticPr fontId="2" type="noConversion"/>
  </si>
  <si>
    <t>20/12-30</t>
    <phoneticPr fontId="2" type="noConversion"/>
  </si>
  <si>
    <t>35/31-40</t>
    <phoneticPr fontId="2" type="noConversion"/>
  </si>
  <si>
    <t>13/8-16</t>
    <phoneticPr fontId="2" type="noConversion"/>
  </si>
  <si>
    <t>18/10-24</t>
    <phoneticPr fontId="2" type="noConversion"/>
  </si>
  <si>
    <t>14/10-16</t>
    <phoneticPr fontId="2" type="noConversion"/>
  </si>
  <si>
    <t>20/16-28</t>
    <phoneticPr fontId="2" type="noConversion"/>
  </si>
  <si>
    <t>11/9-18</t>
    <phoneticPr fontId="2" type="noConversion"/>
  </si>
  <si>
    <t>소나무, 신갈, 상수리, 기활</t>
    <phoneticPr fontId="2" type="noConversion"/>
  </si>
  <si>
    <t>소나무, 기활</t>
    <phoneticPr fontId="2" type="noConversion"/>
  </si>
  <si>
    <t>신규</t>
    <phoneticPr fontId="2" type="noConversion"/>
  </si>
  <si>
    <t>쌍치면</t>
    <phoneticPr fontId="2" type="noConversion"/>
  </si>
  <si>
    <t>옥산리</t>
    <phoneticPr fontId="2" type="noConversion"/>
  </si>
  <si>
    <t>운재로</t>
    <phoneticPr fontId="2" type="noConversion"/>
  </si>
  <si>
    <t>소나무, 리기다, 상수리</t>
    <phoneticPr fontId="2" type="noConversion"/>
  </si>
  <si>
    <t>48/41-50</t>
    <phoneticPr fontId="2" type="noConversion"/>
  </si>
  <si>
    <t>15/8-19</t>
    <phoneticPr fontId="2" type="noConversion"/>
  </si>
  <si>
    <t>22/10-40</t>
    <phoneticPr fontId="2" type="noConversion"/>
  </si>
  <si>
    <t>1-0-1-0</t>
    <phoneticPr fontId="2" type="noConversion"/>
  </si>
  <si>
    <t>복흥면</t>
    <phoneticPr fontId="2" type="noConversion"/>
  </si>
  <si>
    <t>대방리</t>
    <phoneticPr fontId="2" type="noConversion"/>
  </si>
  <si>
    <t>소나무, 기활, 신갈, 상수리</t>
    <phoneticPr fontId="2" type="noConversion"/>
  </si>
  <si>
    <t>소나무, 기타활엽수, 신갈나무, 상수리</t>
    <phoneticPr fontId="2" type="noConversion"/>
  </si>
  <si>
    <t>소나무, 기타활엽수</t>
    <phoneticPr fontId="2" type="noConversion"/>
  </si>
  <si>
    <t>신갈나무, 기타활엽수, 낙엽송, 리기다</t>
    <phoneticPr fontId="2" type="noConversion"/>
  </si>
  <si>
    <t>신갈나무, 기타활엽수, 낙엽송</t>
    <phoneticPr fontId="2" type="noConversion"/>
  </si>
  <si>
    <t>50/41-50</t>
    <phoneticPr fontId="2" type="noConversion"/>
  </si>
  <si>
    <t>43/41-50</t>
    <phoneticPr fontId="2" type="noConversion"/>
  </si>
  <si>
    <t>38/31-40</t>
    <phoneticPr fontId="2" type="noConversion"/>
  </si>
  <si>
    <t>15/7-20</t>
    <phoneticPr fontId="2" type="noConversion"/>
  </si>
  <si>
    <t>9/13-18</t>
    <phoneticPr fontId="2" type="noConversion"/>
  </si>
  <si>
    <t>14/10-19</t>
    <phoneticPr fontId="2" type="noConversion"/>
  </si>
  <si>
    <t>22/12-40</t>
    <phoneticPr fontId="2" type="noConversion"/>
  </si>
  <si>
    <t>22/12-36</t>
    <phoneticPr fontId="2" type="noConversion"/>
  </si>
  <si>
    <t>20/12-34</t>
    <phoneticPr fontId="2" type="noConversion"/>
  </si>
  <si>
    <t>20/12-30</t>
    <phoneticPr fontId="2" type="noConversion"/>
  </si>
  <si>
    <t>신갈, 기활, 낙엽송, 리기다</t>
    <phoneticPr fontId="2" type="noConversion"/>
  </si>
  <si>
    <t>신갈, 기활, 낙엽송</t>
    <phoneticPr fontId="2" type="noConversion"/>
  </si>
  <si>
    <t>신갈나무, 상수리, 기타활엽수</t>
    <phoneticPr fontId="2" type="noConversion"/>
  </si>
  <si>
    <t>신갈, 상수리, 기활, 낙엽송, 소나무</t>
    <phoneticPr fontId="2" type="noConversion"/>
  </si>
  <si>
    <t>14/9-18</t>
    <phoneticPr fontId="2" type="noConversion"/>
  </si>
  <si>
    <t>18/14-24</t>
    <phoneticPr fontId="2" type="noConversion"/>
  </si>
  <si>
    <t>신갈, 상수리, 기활</t>
    <phoneticPr fontId="2" type="noConversion"/>
  </si>
  <si>
    <t>서마리</t>
    <phoneticPr fontId="2" type="noConversion"/>
  </si>
  <si>
    <t>상수리, 신갈, 기활</t>
    <phoneticPr fontId="2" type="noConversion"/>
  </si>
  <si>
    <t>34/31-40</t>
    <phoneticPr fontId="2" type="noConversion"/>
  </si>
  <si>
    <t>13/8-16</t>
    <phoneticPr fontId="2" type="noConversion"/>
  </si>
  <si>
    <t>2024-30</t>
    <phoneticPr fontId="2" type="noConversion"/>
  </si>
  <si>
    <t>신규</t>
    <phoneticPr fontId="2" type="noConversion"/>
  </si>
  <si>
    <t>복흥면</t>
    <phoneticPr fontId="2" type="noConversion"/>
  </si>
  <si>
    <t>산정리</t>
    <phoneticPr fontId="2" type="noConversion"/>
  </si>
  <si>
    <t>신갈, 소나무, 기활</t>
    <phoneticPr fontId="2" type="noConversion"/>
  </si>
  <si>
    <t>신갈, 소나무, 기활, 자작</t>
    <phoneticPr fontId="2" type="noConversion"/>
  </si>
  <si>
    <t>41/35-50</t>
    <phoneticPr fontId="2" type="noConversion"/>
  </si>
  <si>
    <t>8/5-14</t>
    <phoneticPr fontId="2" type="noConversion"/>
  </si>
  <si>
    <t>11/7-14</t>
    <phoneticPr fontId="2" type="noConversion"/>
  </si>
  <si>
    <t>24/12-34</t>
    <phoneticPr fontId="2" type="noConversion"/>
  </si>
  <si>
    <t>편백</t>
    <phoneticPr fontId="2" type="noConversion"/>
  </si>
  <si>
    <t>자작</t>
    <phoneticPr fontId="2" type="noConversion"/>
  </si>
  <si>
    <t>운재로</t>
    <phoneticPr fontId="2" type="noConversion"/>
  </si>
  <si>
    <t>2024-32</t>
    <phoneticPr fontId="2" type="noConversion"/>
  </si>
  <si>
    <t>2024-31</t>
    <phoneticPr fontId="2" type="noConversion"/>
  </si>
  <si>
    <t>2024-33</t>
    <phoneticPr fontId="2" type="noConversion"/>
  </si>
  <si>
    <t>신규</t>
    <phoneticPr fontId="2" type="noConversion"/>
  </si>
  <si>
    <t>쌍계리</t>
    <phoneticPr fontId="2" type="noConversion"/>
  </si>
  <si>
    <t>리기다, 소나무, 상수리</t>
    <phoneticPr fontId="2" type="noConversion"/>
  </si>
  <si>
    <t>40/31-40</t>
    <phoneticPr fontId="2" type="noConversion"/>
  </si>
  <si>
    <t>11/7-18</t>
    <phoneticPr fontId="2" type="noConversion"/>
  </si>
  <si>
    <t>18/12-24</t>
    <phoneticPr fontId="2" type="noConversion"/>
  </si>
  <si>
    <t>두릅</t>
    <phoneticPr fontId="2" type="noConversion"/>
  </si>
  <si>
    <t>풀베기</t>
    <phoneticPr fontId="2" type="noConversion"/>
  </si>
  <si>
    <t>운재로</t>
    <phoneticPr fontId="2" type="noConversion"/>
  </si>
  <si>
    <t>2024-20</t>
    <phoneticPr fontId="2" type="noConversion"/>
  </si>
  <si>
    <t>허가</t>
    <phoneticPr fontId="2" type="noConversion"/>
  </si>
  <si>
    <t>복흥면</t>
    <phoneticPr fontId="2" type="noConversion"/>
  </si>
  <si>
    <t>금월리</t>
    <phoneticPr fontId="2" type="noConversion"/>
  </si>
  <si>
    <t>위임</t>
    <phoneticPr fontId="2" type="noConversion"/>
  </si>
  <si>
    <t>41/25-50</t>
    <phoneticPr fontId="2" type="noConversion"/>
  </si>
  <si>
    <t>18/6-38</t>
    <phoneticPr fontId="2" type="noConversion"/>
  </si>
  <si>
    <t>9/6-14</t>
    <phoneticPr fontId="2" type="noConversion"/>
  </si>
  <si>
    <t>펄프용</t>
    <phoneticPr fontId="2" type="noConversion"/>
  </si>
  <si>
    <t>소, 잣, 신갈, 기활</t>
    <phoneticPr fontId="2" type="noConversion"/>
  </si>
  <si>
    <t>펄프</t>
    <phoneticPr fontId="2" type="noConversion"/>
  </si>
  <si>
    <t>펠릿</t>
    <phoneticPr fontId="2" type="noConversion"/>
  </si>
  <si>
    <t>2024-34</t>
    <phoneticPr fontId="2" type="noConversion"/>
  </si>
  <si>
    <t>2024-35</t>
    <phoneticPr fontId="2" type="noConversion"/>
  </si>
  <si>
    <t>2024-36</t>
    <phoneticPr fontId="2" type="noConversion"/>
  </si>
  <si>
    <t>신규</t>
    <phoneticPr fontId="2" type="noConversion"/>
  </si>
  <si>
    <t>2024-38</t>
    <phoneticPr fontId="2" type="noConversion"/>
  </si>
  <si>
    <t>인계면</t>
    <phoneticPr fontId="2" type="noConversion"/>
  </si>
  <si>
    <t>가성리</t>
    <phoneticPr fontId="2" type="noConversion"/>
  </si>
  <si>
    <t>소나무, 리기다, 신갈, 기활</t>
    <phoneticPr fontId="2" type="noConversion"/>
  </si>
  <si>
    <t>45/41-50</t>
    <phoneticPr fontId="2" type="noConversion"/>
  </si>
  <si>
    <t>10/5-16</t>
    <phoneticPr fontId="2" type="noConversion"/>
  </si>
  <si>
    <t>28/8-46</t>
    <phoneticPr fontId="2" type="noConversion"/>
  </si>
  <si>
    <t>24/6-48</t>
    <phoneticPr fontId="2" type="noConversion"/>
  </si>
  <si>
    <t>1-0-1-0</t>
    <phoneticPr fontId="2" type="noConversion"/>
  </si>
  <si>
    <t>두릅</t>
    <phoneticPr fontId="2" type="noConversion"/>
  </si>
  <si>
    <t>풀베기</t>
    <phoneticPr fontId="2" type="noConversion"/>
  </si>
  <si>
    <t>2024-39</t>
    <phoneticPr fontId="2" type="noConversion"/>
  </si>
  <si>
    <t>신규</t>
    <phoneticPr fontId="2" type="noConversion"/>
  </si>
  <si>
    <t>금과면</t>
    <phoneticPr fontId="2" type="noConversion"/>
  </si>
  <si>
    <t>매우리</t>
    <phoneticPr fontId="2" type="noConversion"/>
  </si>
  <si>
    <t>소나무, 리기다, 기활</t>
    <phoneticPr fontId="2" type="noConversion"/>
  </si>
  <si>
    <t>40/15-60</t>
    <phoneticPr fontId="2" type="noConversion"/>
  </si>
  <si>
    <t>12/7-16</t>
    <phoneticPr fontId="2" type="noConversion"/>
  </si>
  <si>
    <t>22/8-36</t>
    <phoneticPr fontId="2" type="noConversion"/>
  </si>
  <si>
    <t>1-0-1-0</t>
    <phoneticPr fontId="2" type="noConversion"/>
  </si>
  <si>
    <t>풀베기
어린나무</t>
    <phoneticPr fontId="2" type="noConversion"/>
  </si>
  <si>
    <t>작업로</t>
    <phoneticPr fontId="2" type="noConversion"/>
  </si>
  <si>
    <t>펄프, 칩</t>
    <phoneticPr fontId="2" type="noConversion"/>
  </si>
  <si>
    <t>쌍치면</t>
    <phoneticPr fontId="2" type="noConversion"/>
  </si>
  <si>
    <t>전암리</t>
    <phoneticPr fontId="2" type="noConversion"/>
  </si>
  <si>
    <t>변경</t>
    <phoneticPr fontId="2" type="noConversion"/>
  </si>
  <si>
    <t>소나무, 신갈, 기활</t>
    <phoneticPr fontId="2" type="noConversion"/>
  </si>
  <si>
    <t>41/25-45</t>
    <phoneticPr fontId="2" type="noConversion"/>
  </si>
  <si>
    <t>10/7-14</t>
    <phoneticPr fontId="2" type="noConversion"/>
  </si>
  <si>
    <t>20/8-36</t>
    <phoneticPr fontId="2" type="noConversion"/>
  </si>
  <si>
    <t>1-0-1-0</t>
    <phoneticPr fontId="2" type="noConversion"/>
  </si>
  <si>
    <t>경제수</t>
    <phoneticPr fontId="2" type="noConversion"/>
  </si>
  <si>
    <t>풀베기
어린나무</t>
    <phoneticPr fontId="2" type="noConversion"/>
  </si>
  <si>
    <t>2024-21</t>
    <phoneticPr fontId="2" type="noConversion"/>
  </si>
  <si>
    <t>허가</t>
    <phoneticPr fontId="2" type="noConversion"/>
  </si>
  <si>
    <t>위임</t>
    <phoneticPr fontId="2" type="noConversion"/>
  </si>
  <si>
    <t>40/8-45</t>
    <phoneticPr fontId="2" type="noConversion"/>
  </si>
  <si>
    <t>펠릿용</t>
    <phoneticPr fontId="2" type="noConversion"/>
  </si>
  <si>
    <t>소, 신갈, 리기다, 기활</t>
    <phoneticPr fontId="2" type="noConversion"/>
  </si>
  <si>
    <t>두릅,
산초</t>
    <phoneticPr fontId="2" type="noConversion"/>
  </si>
  <si>
    <t>작업로</t>
    <phoneticPr fontId="2" type="noConversion"/>
  </si>
  <si>
    <t>구림면</t>
    <phoneticPr fontId="2" type="noConversion"/>
  </si>
  <si>
    <t>구곡리</t>
    <phoneticPr fontId="2" type="noConversion"/>
  </si>
  <si>
    <t>펄프</t>
    <phoneticPr fontId="2" type="noConversion"/>
  </si>
  <si>
    <t>2024-40</t>
    <phoneticPr fontId="2" type="noConversion"/>
  </si>
  <si>
    <t>변경</t>
    <phoneticPr fontId="2" type="noConversion"/>
  </si>
  <si>
    <t>구림면</t>
    <phoneticPr fontId="2" type="noConversion"/>
  </si>
  <si>
    <t>율북리</t>
    <phoneticPr fontId="2" type="noConversion"/>
  </si>
  <si>
    <t>리기디, 소나무, 기활</t>
    <phoneticPr fontId="2" type="noConversion"/>
  </si>
  <si>
    <t>소나무, 신갈</t>
    <phoneticPr fontId="2" type="noConversion"/>
  </si>
  <si>
    <t>43/6-48</t>
    <phoneticPr fontId="2" type="noConversion"/>
  </si>
  <si>
    <t>43/18-48</t>
    <phoneticPr fontId="2" type="noConversion"/>
  </si>
  <si>
    <t>14/6-16</t>
    <phoneticPr fontId="2" type="noConversion"/>
  </si>
  <si>
    <t>26/6-32</t>
    <phoneticPr fontId="2" type="noConversion"/>
  </si>
  <si>
    <t>13/5-18</t>
    <phoneticPr fontId="2" type="noConversion"/>
  </si>
  <si>
    <t>26/6-40</t>
    <phoneticPr fontId="2" type="noConversion"/>
  </si>
  <si>
    <t>1-0-1-0</t>
    <phoneticPr fontId="2" type="noConversion"/>
  </si>
  <si>
    <t>2-0-1-0</t>
    <phoneticPr fontId="2" type="noConversion"/>
  </si>
  <si>
    <t>피칸</t>
    <phoneticPr fontId="2" type="noConversion"/>
  </si>
  <si>
    <t>풀베기
덩굴제거</t>
    <phoneticPr fontId="2" type="noConversion"/>
  </si>
  <si>
    <t>작업로</t>
    <phoneticPr fontId="2" type="noConversion"/>
  </si>
  <si>
    <t>2021-12-07</t>
    <phoneticPr fontId="2" type="noConversion"/>
  </si>
  <si>
    <t>2031-12-06</t>
    <phoneticPr fontId="2" type="noConversion"/>
  </si>
  <si>
    <t>펠릿</t>
    <phoneticPr fontId="2" type="noConversion"/>
  </si>
  <si>
    <t>2024-41</t>
    <phoneticPr fontId="2" type="noConversion"/>
  </si>
  <si>
    <t>소나무, 리기다, 상수리, 졸참</t>
    <phoneticPr fontId="2" type="noConversion"/>
  </si>
  <si>
    <t>2024-42</t>
    <phoneticPr fontId="2" type="noConversion"/>
  </si>
  <si>
    <t>신규</t>
    <phoneticPr fontId="2" type="noConversion"/>
  </si>
  <si>
    <t>복흥면</t>
    <phoneticPr fontId="2" type="noConversion"/>
  </si>
  <si>
    <t>화양리</t>
    <phoneticPr fontId="2" type="noConversion"/>
  </si>
  <si>
    <t>소나무, 신갈, 기활</t>
    <phoneticPr fontId="2" type="noConversion"/>
  </si>
  <si>
    <t>45/11-50</t>
    <phoneticPr fontId="2" type="noConversion"/>
  </si>
  <si>
    <t>11/5-15</t>
    <phoneticPr fontId="2" type="noConversion"/>
  </si>
  <si>
    <t>26/8-46</t>
    <phoneticPr fontId="2" type="noConversion"/>
  </si>
  <si>
    <t>1-0-1-0</t>
    <phoneticPr fontId="2" type="noConversion"/>
  </si>
  <si>
    <t>펄프</t>
    <phoneticPr fontId="2" type="noConversion"/>
  </si>
  <si>
    <t>2024-43</t>
    <phoneticPr fontId="2" type="noConversion"/>
  </si>
  <si>
    <t>신규</t>
    <phoneticPr fontId="2" type="noConversion"/>
  </si>
  <si>
    <t>동계면</t>
    <phoneticPr fontId="2" type="noConversion"/>
  </si>
  <si>
    <t>주월리</t>
    <phoneticPr fontId="2" type="noConversion"/>
  </si>
  <si>
    <t>소나무, 밤나무</t>
    <phoneticPr fontId="2" type="noConversion"/>
  </si>
  <si>
    <t>45/21-50</t>
    <phoneticPr fontId="2" type="noConversion"/>
  </si>
  <si>
    <t>10/6-15</t>
    <phoneticPr fontId="2" type="noConversion"/>
  </si>
  <si>
    <t>28/10-46</t>
    <phoneticPr fontId="2" type="noConversion"/>
  </si>
  <si>
    <t>소나무</t>
    <phoneticPr fontId="2" type="noConversion"/>
  </si>
  <si>
    <t>솎아베기</t>
    <phoneticPr fontId="2" type="noConversion"/>
  </si>
  <si>
    <t>숲가꾸기</t>
    <phoneticPr fontId="2" type="noConversion"/>
  </si>
  <si>
    <t>덩굴제거
가지치기</t>
    <phoneticPr fontId="2" type="noConversion"/>
  </si>
  <si>
    <t>2024-22</t>
    <phoneticPr fontId="2" type="noConversion"/>
  </si>
  <si>
    <t>허가</t>
    <phoneticPr fontId="2" type="noConversion"/>
  </si>
  <si>
    <t>내령리</t>
    <phoneticPr fontId="2" type="noConversion"/>
  </si>
  <si>
    <t>위임</t>
    <phoneticPr fontId="2" type="noConversion"/>
  </si>
  <si>
    <t>24/8-35</t>
    <phoneticPr fontId="2" type="noConversion"/>
  </si>
  <si>
    <t>10/6-13</t>
    <phoneticPr fontId="2" type="noConversion"/>
  </si>
  <si>
    <t>1-0-1-0</t>
    <phoneticPr fontId="2" type="noConversion"/>
  </si>
  <si>
    <t>밤나무, 기활</t>
    <phoneticPr fontId="2" type="noConversion"/>
  </si>
  <si>
    <t>밤나무</t>
    <phoneticPr fontId="2" type="noConversion"/>
  </si>
  <si>
    <t>2024-23</t>
    <phoneticPr fontId="2" type="noConversion"/>
  </si>
  <si>
    <t>풍산면</t>
    <phoneticPr fontId="2" type="noConversion"/>
  </si>
  <si>
    <t>죽곡리</t>
    <phoneticPr fontId="2" type="noConversion"/>
  </si>
  <si>
    <t>본인</t>
    <phoneticPr fontId="2" type="noConversion"/>
  </si>
  <si>
    <t>30/10-42</t>
    <phoneticPr fontId="2" type="noConversion"/>
  </si>
  <si>
    <t>24/6-38</t>
    <phoneticPr fontId="2" type="noConversion"/>
  </si>
  <si>
    <t>9/6-14</t>
    <phoneticPr fontId="2" type="noConversion"/>
  </si>
  <si>
    <t>굴참, 밤, 기활</t>
    <phoneticPr fontId="2" type="noConversion"/>
  </si>
  <si>
    <t>두릅</t>
    <phoneticPr fontId="2" type="noConversion"/>
  </si>
  <si>
    <t>2024-44</t>
    <phoneticPr fontId="2" type="noConversion"/>
  </si>
  <si>
    <t>신규</t>
    <phoneticPr fontId="2" type="noConversion"/>
  </si>
  <si>
    <t>구림면</t>
    <phoneticPr fontId="2" type="noConversion"/>
  </si>
  <si>
    <t>운남리</t>
    <phoneticPr fontId="2" type="noConversion"/>
  </si>
  <si>
    <t>조경수</t>
    <phoneticPr fontId="2" type="noConversion"/>
  </si>
  <si>
    <t>풀베기
덩굴제거</t>
    <phoneticPr fontId="2" type="noConversion"/>
  </si>
  <si>
    <t>작업로</t>
    <phoneticPr fontId="2" type="noConversion"/>
  </si>
  <si>
    <t>밤나무, 굴참나무</t>
    <phoneticPr fontId="2" type="noConversion"/>
  </si>
  <si>
    <t>소나무, 밤나무, 굴참나무</t>
    <phoneticPr fontId="2" type="noConversion"/>
  </si>
  <si>
    <t>41/15-50</t>
    <phoneticPr fontId="2" type="noConversion"/>
  </si>
  <si>
    <t>12/5-15</t>
    <phoneticPr fontId="2" type="noConversion"/>
  </si>
  <si>
    <t>30/6-50</t>
    <phoneticPr fontId="2" type="noConversion"/>
  </si>
  <si>
    <t>2024-24</t>
    <phoneticPr fontId="2" type="noConversion"/>
  </si>
  <si>
    <t>풍산면</t>
    <phoneticPr fontId="2" type="noConversion"/>
  </si>
  <si>
    <t>대가리</t>
    <phoneticPr fontId="2" type="noConversion"/>
  </si>
  <si>
    <t>위임</t>
    <phoneticPr fontId="2" type="noConversion"/>
  </si>
  <si>
    <t>40/8.48</t>
    <phoneticPr fontId="2" type="noConversion"/>
  </si>
  <si>
    <t>11/5-15</t>
    <phoneticPr fontId="2" type="noConversion"/>
  </si>
  <si>
    <t>24/8-46</t>
    <phoneticPr fontId="2" type="noConversion"/>
  </si>
  <si>
    <t>수확벌채</t>
    <phoneticPr fontId="2" type="noConversion"/>
  </si>
  <si>
    <t>모두베기</t>
    <phoneticPr fontId="2" type="noConversion"/>
  </si>
  <si>
    <t>리, 소, 밤, 신갈, 기활</t>
    <phoneticPr fontId="2" type="noConversion"/>
  </si>
  <si>
    <t>두릅
밤나무</t>
    <phoneticPr fontId="2" type="noConversion"/>
  </si>
  <si>
    <t>2024-25</t>
    <phoneticPr fontId="2" type="noConversion"/>
  </si>
  <si>
    <t>허가</t>
    <phoneticPr fontId="2" type="noConversion"/>
  </si>
  <si>
    <t>본인</t>
    <phoneticPr fontId="2" type="noConversion"/>
  </si>
  <si>
    <t>40/11-45</t>
    <phoneticPr fontId="2" type="noConversion"/>
  </si>
  <si>
    <t>11/5-13</t>
    <phoneticPr fontId="2" type="noConversion"/>
  </si>
  <si>
    <t>24/6-32</t>
    <phoneticPr fontId="2" type="noConversion"/>
  </si>
  <si>
    <t>소나무, 리기다, 기활</t>
    <phoneticPr fontId="2" type="noConversion"/>
  </si>
  <si>
    <t>두릅</t>
    <phoneticPr fontId="2" type="noConversion"/>
  </si>
  <si>
    <t>펠릿</t>
    <phoneticPr fontId="2" type="noConversion"/>
  </si>
  <si>
    <t>리기다, 소나무, 기활</t>
    <phoneticPr fontId="2" type="noConversion"/>
  </si>
  <si>
    <t>소나무, 신갈</t>
    <phoneticPr fontId="2" type="noConversion"/>
  </si>
  <si>
    <t>2024-45</t>
    <phoneticPr fontId="2" type="noConversion"/>
  </si>
  <si>
    <t>2024-46</t>
    <phoneticPr fontId="2" type="noConversion"/>
  </si>
  <si>
    <t>신규</t>
    <phoneticPr fontId="2" type="noConversion"/>
  </si>
  <si>
    <t>구림면</t>
    <phoneticPr fontId="2" type="noConversion"/>
  </si>
  <si>
    <t>금창리</t>
    <phoneticPr fontId="2" type="noConversion"/>
  </si>
  <si>
    <t>굴참나무, 기활</t>
    <phoneticPr fontId="2" type="noConversion"/>
  </si>
  <si>
    <t>30/6-38</t>
    <phoneticPr fontId="2" type="noConversion"/>
  </si>
  <si>
    <t>9/6-14</t>
    <phoneticPr fontId="2" type="noConversion"/>
  </si>
  <si>
    <t>20/6-32</t>
    <phoneticPr fontId="2" type="noConversion"/>
  </si>
  <si>
    <t>1-0-1-0</t>
    <phoneticPr fontId="2" type="noConversion"/>
  </si>
  <si>
    <t>모두베기</t>
    <phoneticPr fontId="2" type="noConversion"/>
  </si>
  <si>
    <t>수확벌채</t>
    <phoneticPr fontId="2" type="noConversion"/>
  </si>
  <si>
    <t>경제수</t>
    <phoneticPr fontId="2" type="noConversion"/>
  </si>
  <si>
    <t>9/6-13</t>
    <phoneticPr fontId="2" type="noConversion"/>
  </si>
  <si>
    <t>20/8-32</t>
    <phoneticPr fontId="2" type="noConversion"/>
  </si>
  <si>
    <t>펠릿</t>
    <phoneticPr fontId="2" type="noConversion"/>
  </si>
  <si>
    <t>2024-47</t>
    <phoneticPr fontId="2" type="noConversion"/>
  </si>
  <si>
    <t>신규</t>
    <phoneticPr fontId="2" type="noConversion"/>
  </si>
  <si>
    <t>복흥면</t>
    <phoneticPr fontId="2" type="noConversion"/>
  </si>
  <si>
    <t>대방리</t>
    <phoneticPr fontId="2" type="noConversion"/>
  </si>
  <si>
    <t>46/36-58</t>
    <phoneticPr fontId="2" type="noConversion"/>
  </si>
  <si>
    <t>13/11-15</t>
    <phoneticPr fontId="2" type="noConversion"/>
  </si>
  <si>
    <t>14/10-22</t>
    <phoneticPr fontId="2" type="noConversion"/>
  </si>
  <si>
    <t>경제수</t>
    <phoneticPr fontId="2" type="noConversion"/>
  </si>
  <si>
    <t>운재로</t>
    <phoneticPr fontId="2" type="noConversion"/>
  </si>
  <si>
    <t>2024-26</t>
    <phoneticPr fontId="2" type="noConversion"/>
  </si>
  <si>
    <t>허가</t>
    <phoneticPr fontId="2" type="noConversion"/>
  </si>
  <si>
    <t>풍산면</t>
    <phoneticPr fontId="2" type="noConversion"/>
  </si>
  <si>
    <t>한내리</t>
    <phoneticPr fontId="2" type="noConversion"/>
  </si>
  <si>
    <t>위임</t>
    <phoneticPr fontId="2" type="noConversion"/>
  </si>
  <si>
    <t>13/11-14</t>
    <phoneticPr fontId="2" type="noConversion"/>
  </si>
  <si>
    <t>1-0-1-0</t>
    <phoneticPr fontId="2" type="noConversion"/>
  </si>
  <si>
    <t>두릅</t>
    <phoneticPr fontId="2" type="noConversion"/>
  </si>
  <si>
    <t>2024-27</t>
    <phoneticPr fontId="2" type="noConversion"/>
  </si>
  <si>
    <t>허가</t>
    <phoneticPr fontId="2" type="noConversion"/>
  </si>
  <si>
    <t>쌍치면</t>
    <phoneticPr fontId="2" type="noConversion"/>
  </si>
  <si>
    <t>양신리</t>
    <phoneticPr fontId="2" type="noConversion"/>
  </si>
  <si>
    <t>본인</t>
    <phoneticPr fontId="2" type="noConversion"/>
  </si>
  <si>
    <t>수종갱신</t>
    <phoneticPr fontId="2" type="noConversion"/>
  </si>
  <si>
    <t>12/11-20</t>
    <phoneticPr fontId="2" type="noConversion"/>
  </si>
  <si>
    <t>8/6-9</t>
    <phoneticPr fontId="2" type="noConversion"/>
  </si>
  <si>
    <t>12/8-16</t>
    <phoneticPr fontId="2" type="noConversion"/>
  </si>
  <si>
    <t>펄프용</t>
    <phoneticPr fontId="2" type="noConversion"/>
  </si>
  <si>
    <t>모두베기</t>
    <phoneticPr fontId="2" type="noConversion"/>
  </si>
  <si>
    <t>기활, 상수리</t>
    <phoneticPr fontId="2" type="noConversion"/>
  </si>
  <si>
    <t>밤나무</t>
    <phoneticPr fontId="2" type="noConversion"/>
  </si>
  <si>
    <t>표고목</t>
    <phoneticPr fontId="2" type="noConversion"/>
  </si>
  <si>
    <t>기타용</t>
    <phoneticPr fontId="2" type="noConversion"/>
  </si>
  <si>
    <t>펠릿</t>
    <phoneticPr fontId="2" type="noConversion"/>
  </si>
  <si>
    <t>신갈, 기활</t>
    <phoneticPr fontId="2" type="noConversion"/>
  </si>
  <si>
    <t>13/8-15</t>
    <phoneticPr fontId="2" type="noConversion"/>
  </si>
  <si>
    <t>26/16-36</t>
    <phoneticPr fontId="2" type="noConversion"/>
  </si>
  <si>
    <t>풀베기
어린나무</t>
    <phoneticPr fontId="2" type="noConversion"/>
  </si>
  <si>
    <t xml:space="preserve">                                                                                                             </t>
    <phoneticPr fontId="2" type="noConversion"/>
  </si>
  <si>
    <t>펄프</t>
    <phoneticPr fontId="2" type="noConversion"/>
  </si>
  <si>
    <t>2024-08</t>
    <phoneticPr fontId="2" type="noConversion"/>
  </si>
  <si>
    <t>변경</t>
    <phoneticPr fontId="2" type="noConversion"/>
  </si>
  <si>
    <t>신규</t>
    <phoneticPr fontId="2" type="noConversion"/>
  </si>
  <si>
    <t>2024-
공유-4</t>
    <phoneticPr fontId="2" type="noConversion"/>
  </si>
  <si>
    <t>2024-03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</si>
</sst>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_-* #,##0.00_-;\-* #,##0.00_-;_-* &quot;-&quot;_-;_-@_-"/>
    <numFmt numFmtId="178" formatCode="_-* #,##0_-;\-* #,##0_-;_-* &quot;-&quot;??_-;_-@_-"/>
    <numFmt numFmtId="179" formatCode="0.0"/>
    <numFmt numFmtId="180" formatCode="0.00_ "/>
    <numFmt numFmtId="181" formatCode="0.000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.3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14" fontId="0" fillId="0" borderId="1" xfId="0" applyNumberFormat="1" applyBorder="1">
      <alignment vertical="center"/>
    </xf>
    <xf numFmtId="14" fontId="0" fillId="0" borderId="0" xfId="0" applyNumberFormat="1">
      <alignment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41" fontId="0" fillId="0" borderId="6" xfId="1" applyFont="1" applyBorder="1">
      <alignment vertical="center"/>
    </xf>
    <xf numFmtId="41" fontId="0" fillId="3" borderId="1" xfId="1" applyFont="1" applyFill="1" applyBorder="1">
      <alignment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 wrapText="1"/>
    </xf>
    <xf numFmtId="41" fontId="0" fillId="0" borderId="0" xfId="1" applyFon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5" xfId="0" applyFont="1" applyFill="1" applyBorder="1" applyAlignment="1">
      <alignment horizontal="center" vertical="center"/>
    </xf>
    <xf numFmtId="177" fontId="0" fillId="0" borderId="1" xfId="1" applyNumberFormat="1" applyFont="1" applyBorder="1">
      <alignment vertical="center"/>
    </xf>
    <xf numFmtId="0" fontId="0" fillId="0" borderId="16" xfId="0" applyBorder="1">
      <alignment vertical="center"/>
    </xf>
    <xf numFmtId="0" fontId="0" fillId="0" borderId="1" xfId="0" applyBorder="1" applyAlignment="1">
      <alignment horizontal="center" vertical="center" wrapText="1" shrinkToFit="1"/>
    </xf>
    <xf numFmtId="41" fontId="0" fillId="0" borderId="1" xfId="1" applyNumberFormat="1" applyFont="1" applyBorder="1">
      <alignment vertical="center"/>
    </xf>
    <xf numFmtId="177" fontId="0" fillId="0" borderId="1" xfId="1" applyNumberFormat="1" applyFon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 wrapText="1"/>
    </xf>
    <xf numFmtId="177" fontId="0" fillId="0" borderId="1" xfId="1" applyNumberFormat="1" applyFont="1" applyBorder="1" applyAlignment="1">
      <alignment horizontal="right" vertical="center" wrapText="1" shrinkToFit="1"/>
    </xf>
    <xf numFmtId="41" fontId="0" fillId="0" borderId="0" xfId="1" applyNumberFormat="1" applyFont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17" xfId="0" applyBorder="1">
      <alignment vertical="center"/>
    </xf>
    <xf numFmtId="177" fontId="0" fillId="0" borderId="0" xfId="1" applyNumberFormat="1" applyFont="1">
      <alignment vertical="center"/>
    </xf>
    <xf numFmtId="2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43" fontId="0" fillId="0" borderId="0" xfId="0" applyNumberFormat="1">
      <alignment vertical="center"/>
    </xf>
    <xf numFmtId="2" fontId="0" fillId="0" borderId="16" xfId="0" applyNumberFormat="1" applyBorder="1">
      <alignment vertical="center"/>
    </xf>
    <xf numFmtId="2" fontId="0" fillId="0" borderId="1" xfId="0" applyNumberFormat="1" applyBorder="1" applyAlignment="1">
      <alignment vertical="center" wrapText="1"/>
    </xf>
    <xf numFmtId="2" fontId="0" fillId="0" borderId="1" xfId="0" applyNumberFormat="1" applyBorder="1" applyAlignment="1">
      <alignment horizontal="right" vertical="center" wrapText="1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 shrinkToFi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41" fontId="0" fillId="0" borderId="1" xfId="1" applyFont="1" applyFill="1" applyBorder="1">
      <alignment vertical="center"/>
    </xf>
    <xf numFmtId="0" fontId="0" fillId="0" borderId="16" xfId="0" applyFill="1" applyBorder="1">
      <alignment vertical="center"/>
    </xf>
    <xf numFmtId="0" fontId="0" fillId="0" borderId="0" xfId="0" applyFill="1">
      <alignment vertical="center"/>
    </xf>
    <xf numFmtId="177" fontId="0" fillId="0" borderId="1" xfId="1" applyNumberFormat="1" applyFont="1" applyFill="1" applyBorder="1" applyAlignment="1">
      <alignment horizontal="right" vertical="center" wrapText="1" shrinkToFit="1"/>
    </xf>
    <xf numFmtId="177" fontId="0" fillId="0" borderId="1" xfId="1" applyNumberFormat="1" applyFont="1" applyFill="1" applyBorder="1" applyAlignment="1">
      <alignment horizontal="center" vertical="center"/>
    </xf>
    <xf numFmtId="2" fontId="0" fillId="0" borderId="1" xfId="0" applyNumberFormat="1" applyFill="1" applyBorder="1">
      <alignment vertical="center"/>
    </xf>
    <xf numFmtId="177" fontId="0" fillId="0" borderId="1" xfId="1" applyNumberFormat="1" applyFont="1" applyFill="1" applyBorder="1" applyAlignment="1">
      <alignment vertical="center" wrapText="1" shrinkToFit="1"/>
    </xf>
    <xf numFmtId="0" fontId="0" fillId="0" borderId="1" xfId="0" applyBorder="1" applyAlignment="1">
      <alignment horizontal="center" vertical="center"/>
    </xf>
    <xf numFmtId="180" fontId="0" fillId="0" borderId="1" xfId="0" applyNumberFormat="1" applyBorder="1">
      <alignment vertic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9" xfId="0" applyBorder="1">
      <alignment vertical="center"/>
    </xf>
    <xf numFmtId="177" fontId="0" fillId="0" borderId="20" xfId="1" applyNumberFormat="1" applyFont="1" applyFill="1" applyBorder="1">
      <alignment vertical="center"/>
    </xf>
    <xf numFmtId="177" fontId="0" fillId="0" borderId="22" xfId="1" applyNumberFormat="1" applyFont="1" applyFill="1" applyBorder="1">
      <alignment vertical="center"/>
    </xf>
    <xf numFmtId="0" fontId="0" fillId="0" borderId="24" xfId="0" applyBorder="1">
      <alignment vertical="center"/>
    </xf>
    <xf numFmtId="41" fontId="0" fillId="0" borderId="24" xfId="1" applyFont="1" applyBorder="1">
      <alignment vertical="center"/>
    </xf>
    <xf numFmtId="2" fontId="0" fillId="0" borderId="24" xfId="0" applyNumberFormat="1" applyBorder="1">
      <alignment vertical="center"/>
    </xf>
    <xf numFmtId="177" fontId="0" fillId="0" borderId="25" xfId="1" applyNumberFormat="1" applyFont="1" applyFill="1" applyBorder="1">
      <alignment vertical="center"/>
    </xf>
    <xf numFmtId="0" fontId="0" fillId="0" borderId="24" xfId="0" applyBorder="1" applyAlignment="1">
      <alignment horizontal="center" vertical="center"/>
    </xf>
    <xf numFmtId="2" fontId="0" fillId="0" borderId="6" xfId="0" applyNumberFormat="1" applyBorder="1">
      <alignment vertical="center"/>
    </xf>
    <xf numFmtId="2" fontId="0" fillId="0" borderId="6" xfId="0" applyNumberFormat="1" applyFill="1" applyBorder="1">
      <alignment vertical="center"/>
    </xf>
    <xf numFmtId="3" fontId="0" fillId="0" borderId="0" xfId="0" applyNumberFormat="1">
      <alignment vertical="center"/>
    </xf>
    <xf numFmtId="9" fontId="0" fillId="0" borderId="0" xfId="0" applyNumberFormat="1">
      <alignment vertical="center"/>
    </xf>
    <xf numFmtId="0" fontId="0" fillId="0" borderId="1" xfId="0" applyFill="1" applyBorder="1" applyAlignment="1">
      <alignment horizontal="right" vertical="center" wrapText="1"/>
    </xf>
    <xf numFmtId="41" fontId="0" fillId="0" borderId="1" xfId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1" xfId="1" applyNumberFormat="1" applyFont="1" applyBorder="1" applyAlignment="1">
      <alignment horizontal="right" vertical="center" shrinkToFit="1"/>
    </xf>
    <xf numFmtId="177" fontId="0" fillId="0" borderId="1" xfId="1" applyNumberFormat="1" applyFont="1" applyBorder="1" applyAlignment="1">
      <alignment horizontal="center" vertical="center" shrinkToFit="1"/>
    </xf>
    <xf numFmtId="177" fontId="0" fillId="0" borderId="1" xfId="1" applyNumberFormat="1" applyFont="1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1" applyNumberFormat="1" applyFont="1" applyFill="1" applyBorder="1" applyAlignment="1">
      <alignment horizontal="center" vertical="center" wrapText="1"/>
    </xf>
    <xf numFmtId="177" fontId="0" fillId="0" borderId="1" xfId="1" applyNumberFormat="1" applyFont="1" applyFill="1" applyBorder="1">
      <alignment vertical="center"/>
    </xf>
    <xf numFmtId="2" fontId="0" fillId="0" borderId="1" xfId="0" applyNumberFormat="1" applyFill="1" applyBorder="1" applyAlignment="1">
      <alignment horizontal="right" vertical="center"/>
    </xf>
    <xf numFmtId="41" fontId="0" fillId="0" borderId="1" xfId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81" fontId="0" fillId="0" borderId="1" xfId="0" applyNumberFormat="1" applyBorder="1" applyAlignment="1">
      <alignment horizontal="center" vertical="center"/>
    </xf>
    <xf numFmtId="181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 wrapText="1"/>
    </xf>
    <xf numFmtId="2" fontId="0" fillId="0" borderId="1" xfId="0" applyNumberFormat="1" applyFill="1" applyBorder="1" applyAlignment="1">
      <alignment horizontal="right" vertical="center" wrapText="1"/>
    </xf>
    <xf numFmtId="2" fontId="0" fillId="0" borderId="1" xfId="0" applyNumberFormat="1" applyFill="1" applyBorder="1" applyAlignment="1">
      <alignment vertical="center" wrapText="1"/>
    </xf>
    <xf numFmtId="2" fontId="0" fillId="0" borderId="1" xfId="0" applyNumberFormat="1" applyFill="1" applyBorder="1" applyAlignment="1">
      <alignment horizontal="center" vertical="center" wrapText="1"/>
    </xf>
    <xf numFmtId="2" fontId="0" fillId="0" borderId="16" xfId="0" applyNumberFormat="1" applyFill="1" applyBorder="1">
      <alignment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177" fontId="0" fillId="0" borderId="1" xfId="1" applyNumberFormat="1" applyFont="1" applyFill="1" applyBorder="1" applyAlignment="1">
      <alignment horizontal="right" vertical="center"/>
    </xf>
    <xf numFmtId="178" fontId="0" fillId="0" borderId="6" xfId="1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177" fontId="0" fillId="0" borderId="1" xfId="1" applyNumberFormat="1" applyFont="1" applyFill="1" applyBorder="1" applyAlignment="1">
      <alignment horizontal="center" vertical="center" shrinkToFit="1"/>
    </xf>
    <xf numFmtId="177" fontId="0" fillId="0" borderId="1" xfId="1" applyNumberFormat="1" applyFont="1" applyFill="1" applyBorder="1" applyAlignment="1">
      <alignment vertical="center" shrinkToFit="1"/>
    </xf>
    <xf numFmtId="177" fontId="0" fillId="0" borderId="1" xfId="1" applyNumberFormat="1" applyFont="1" applyFill="1" applyBorder="1" applyAlignment="1">
      <alignment horizontal="right" vertical="center" shrinkToFit="1"/>
    </xf>
    <xf numFmtId="14" fontId="0" fillId="0" borderId="5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 wrapText="1"/>
    </xf>
    <xf numFmtId="41" fontId="0" fillId="0" borderId="5" xfId="1" applyFont="1" applyFill="1" applyBorder="1" applyAlignment="1">
      <alignment horizontal="center" vertical="center"/>
    </xf>
    <xf numFmtId="41" fontId="0" fillId="0" borderId="6" xfId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1" fontId="4" fillId="2" borderId="6" xfId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 shrinkToFit="1"/>
    </xf>
    <xf numFmtId="49" fontId="0" fillId="0" borderId="7" xfId="0" applyNumberForma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 shrinkToFit="1"/>
    </xf>
    <xf numFmtId="0" fontId="0" fillId="0" borderId="7" xfId="0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41" fontId="4" fillId="2" borderId="6" xfId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4" fontId="4" fillId="2" borderId="4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14" fontId="4" fillId="2" borderId="7" xfId="0" applyNumberFormat="1" applyFon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 shrinkToFit="1"/>
    </xf>
    <xf numFmtId="14" fontId="0" fillId="0" borderId="7" xfId="0" applyNumberForma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41" fontId="0" fillId="0" borderId="5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0" borderId="5" xfId="1" applyFont="1" applyFill="1" applyBorder="1" applyAlignment="1">
      <alignment horizontal="center" vertical="center"/>
    </xf>
    <xf numFmtId="41" fontId="0" fillId="0" borderId="6" xfId="1" applyFon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 wrapText="1" shrinkToFit="1"/>
    </xf>
    <xf numFmtId="41" fontId="0" fillId="0" borderId="7" xfId="1" applyFon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77" fontId="4" fillId="2" borderId="5" xfId="1" applyNumberFormat="1" applyFont="1" applyFill="1" applyBorder="1" applyAlignment="1">
      <alignment horizontal="center" vertical="center" wrapText="1"/>
    </xf>
    <xf numFmtId="177" fontId="4" fillId="2" borderId="7" xfId="1" applyNumberFormat="1" applyFont="1" applyFill="1" applyBorder="1" applyAlignment="1">
      <alignment horizontal="center" vertical="center"/>
    </xf>
    <xf numFmtId="177" fontId="4" fillId="2" borderId="6" xfId="1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79" fontId="0" fillId="0" borderId="19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9" fontId="0" fillId="0" borderId="19" xfId="0" applyNumberFormat="1" applyBorder="1" applyAlignment="1">
      <alignment horizontal="right" vertical="center"/>
    </xf>
    <xf numFmtId="179" fontId="0" fillId="0" borderId="1" xfId="0" applyNumberForma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0" fillId="0" borderId="19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30</xdr:row>
          <xdr:rowOff>0</xdr:rowOff>
        </xdr:from>
        <xdr:to>
          <xdr:col>13</xdr:col>
          <xdr:colOff>38100</xdr:colOff>
          <xdr:row>53</xdr:row>
          <xdr:rowOff>180975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0"/>
  <sheetViews>
    <sheetView tabSelected="1" zoomScale="80" zoomScaleNormal="80" zoomScaleSheetLayoutView="70" workbookViewId="0">
      <pane xSplit="5" ySplit="4" topLeftCell="F12" activePane="bottomRight" state="frozen"/>
      <selection pane="topRight" activeCell="I1" sqref="I1"/>
      <selection pane="bottomLeft" activeCell="A5" sqref="A5"/>
      <selection pane="bottomRight" activeCell="H20" sqref="H20:H21"/>
    </sheetView>
  </sheetViews>
  <sheetFormatPr defaultRowHeight="16.5" x14ac:dyDescent="0.3"/>
  <cols>
    <col min="1" max="1" width="9" style="35"/>
    <col min="2" max="2" width="7" style="8" customWidth="1"/>
    <col min="3" max="3" width="13.375" style="25" customWidth="1"/>
    <col min="4" max="4" width="9.125" style="10" customWidth="1"/>
    <col min="5" max="5" width="9.5" style="8" customWidth="1"/>
    <col min="6" max="6" width="11.125" style="34" customWidth="1"/>
    <col min="7" max="7" width="11.25" style="25" customWidth="1"/>
    <col min="8" max="8" width="11.875" style="26" customWidth="1"/>
    <col min="9" max="9" width="8.25" style="26" customWidth="1"/>
    <col min="10" max="10" width="10.625" customWidth="1"/>
    <col min="11" max="12" width="9" customWidth="1"/>
    <col min="13" max="15" width="9" style="35" customWidth="1"/>
    <col min="16" max="16" width="9" style="10"/>
    <col min="17" max="18" width="9" style="8"/>
    <col min="19" max="19" width="9" style="10"/>
    <col min="20" max="20" width="11.625" style="6" customWidth="1"/>
    <col min="21" max="21" width="9" style="8" customWidth="1"/>
    <col min="22" max="22" width="9" style="39"/>
    <col min="23" max="23" width="10.75" style="10" customWidth="1"/>
    <col min="24" max="24" width="11.5" style="10" customWidth="1"/>
    <col min="25" max="25" width="9" style="10"/>
    <col min="26" max="26" width="10" style="10" customWidth="1"/>
    <col min="27" max="27" width="9.375" style="10" customWidth="1"/>
    <col min="28" max="28" width="11.125" style="6" customWidth="1"/>
    <col min="29" max="29" width="8.125" style="8" customWidth="1"/>
  </cols>
  <sheetData>
    <row r="1" spans="1:29" ht="49.5" customHeight="1" x14ac:dyDescent="0.3">
      <c r="A1" s="165" t="s">
        <v>49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</row>
    <row r="2" spans="1:29" ht="25.5" customHeight="1" x14ac:dyDescent="0.3">
      <c r="A2" s="193" t="s">
        <v>1</v>
      </c>
      <c r="B2" s="190" t="s">
        <v>27</v>
      </c>
      <c r="C2" s="178" t="s">
        <v>2</v>
      </c>
      <c r="D2" s="175" t="s">
        <v>3</v>
      </c>
      <c r="E2" s="176"/>
      <c r="F2" s="167" t="s">
        <v>29</v>
      </c>
      <c r="G2" s="170" t="s">
        <v>6</v>
      </c>
      <c r="H2" s="171"/>
      <c r="I2" s="32"/>
      <c r="J2" s="175" t="s">
        <v>4</v>
      </c>
      <c r="K2" s="176"/>
      <c r="L2" s="176"/>
      <c r="M2" s="176"/>
      <c r="N2" s="176"/>
      <c r="O2" s="176"/>
      <c r="P2" s="177"/>
      <c r="Q2" s="175" t="s">
        <v>63</v>
      </c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7"/>
      <c r="AC2" s="185" t="s">
        <v>0</v>
      </c>
    </row>
    <row r="3" spans="1:29" ht="25.5" customHeight="1" x14ac:dyDescent="0.3">
      <c r="A3" s="194"/>
      <c r="B3" s="191"/>
      <c r="C3" s="196"/>
      <c r="D3" s="187" t="s">
        <v>26</v>
      </c>
      <c r="E3" s="187" t="s">
        <v>7</v>
      </c>
      <c r="F3" s="168"/>
      <c r="G3" s="178" t="s">
        <v>14</v>
      </c>
      <c r="H3" s="178" t="s">
        <v>15</v>
      </c>
      <c r="I3" s="178" t="s">
        <v>39</v>
      </c>
      <c r="J3" s="172" t="s">
        <v>28</v>
      </c>
      <c r="K3" s="173"/>
      <c r="L3" s="174"/>
      <c r="M3" s="183" t="s">
        <v>8</v>
      </c>
      <c r="N3" s="183" t="s">
        <v>9</v>
      </c>
      <c r="O3" s="183" t="s">
        <v>10</v>
      </c>
      <c r="P3" s="187" t="s">
        <v>41</v>
      </c>
      <c r="Q3" s="180" t="s">
        <v>11</v>
      </c>
      <c r="R3" s="181"/>
      <c r="S3" s="181"/>
      <c r="T3" s="181"/>
      <c r="U3" s="181"/>
      <c r="V3" s="182"/>
      <c r="W3" s="189" t="s">
        <v>12</v>
      </c>
      <c r="X3" s="189"/>
      <c r="Y3" s="189"/>
      <c r="Z3" s="189"/>
      <c r="AA3" s="189" t="s">
        <v>13</v>
      </c>
      <c r="AB3" s="189"/>
      <c r="AC3" s="185"/>
    </row>
    <row r="4" spans="1:29" ht="25.5" customHeight="1" x14ac:dyDescent="0.3">
      <c r="A4" s="195"/>
      <c r="B4" s="192"/>
      <c r="C4" s="179"/>
      <c r="D4" s="188"/>
      <c r="E4" s="188"/>
      <c r="F4" s="169"/>
      <c r="G4" s="179"/>
      <c r="H4" s="179"/>
      <c r="I4" s="179"/>
      <c r="J4" s="19" t="s">
        <v>36</v>
      </c>
      <c r="K4" s="17" t="s">
        <v>16</v>
      </c>
      <c r="L4" s="14" t="s">
        <v>17</v>
      </c>
      <c r="M4" s="184"/>
      <c r="N4" s="184"/>
      <c r="O4" s="184"/>
      <c r="P4" s="188"/>
      <c r="Q4" s="19" t="s">
        <v>38</v>
      </c>
      <c r="R4" s="19" t="s">
        <v>42</v>
      </c>
      <c r="S4" s="18" t="s">
        <v>37</v>
      </c>
      <c r="T4" s="19" t="s">
        <v>18</v>
      </c>
      <c r="U4" s="18" t="s">
        <v>19</v>
      </c>
      <c r="V4" s="37" t="s">
        <v>40</v>
      </c>
      <c r="W4" s="14" t="s">
        <v>20</v>
      </c>
      <c r="X4" s="14" t="s">
        <v>21</v>
      </c>
      <c r="Y4" s="15" t="s">
        <v>22</v>
      </c>
      <c r="Z4" s="14" t="s">
        <v>23</v>
      </c>
      <c r="AA4" s="20" t="s">
        <v>24</v>
      </c>
      <c r="AB4" s="14" t="s">
        <v>25</v>
      </c>
      <c r="AC4" s="186"/>
    </row>
    <row r="5" spans="1:29" ht="39.950000000000003" customHeight="1" x14ac:dyDescent="0.3">
      <c r="A5" s="11" t="s">
        <v>180</v>
      </c>
      <c r="B5" s="7" t="s">
        <v>181</v>
      </c>
      <c r="C5" s="9">
        <v>45302</v>
      </c>
      <c r="D5" s="43" t="s">
        <v>182</v>
      </c>
      <c r="E5" s="7" t="s">
        <v>183</v>
      </c>
      <c r="F5" s="33">
        <v>62012</v>
      </c>
      <c r="G5" s="9">
        <v>45303</v>
      </c>
      <c r="H5" s="24">
        <v>45351</v>
      </c>
      <c r="I5" s="24" t="s">
        <v>184</v>
      </c>
      <c r="J5" s="57">
        <v>7.6</v>
      </c>
      <c r="K5" s="81">
        <v>6.65</v>
      </c>
      <c r="L5" s="1">
        <v>0.95</v>
      </c>
      <c r="M5" s="11" t="s">
        <v>185</v>
      </c>
      <c r="N5" s="11" t="s">
        <v>187</v>
      </c>
      <c r="O5" s="11" t="s">
        <v>186</v>
      </c>
      <c r="P5" s="43" t="s">
        <v>188</v>
      </c>
      <c r="Q5" s="7" t="s">
        <v>189</v>
      </c>
      <c r="R5" s="7" t="s">
        <v>190</v>
      </c>
      <c r="S5" s="43" t="s">
        <v>191</v>
      </c>
      <c r="T5" s="5" t="s">
        <v>192</v>
      </c>
      <c r="U5" s="58">
        <v>0.05</v>
      </c>
      <c r="V5" s="38">
        <v>18</v>
      </c>
      <c r="W5" s="43"/>
      <c r="X5" s="43"/>
      <c r="Y5" s="43" t="s">
        <v>193</v>
      </c>
      <c r="Z5" s="43">
        <v>0.05</v>
      </c>
      <c r="AA5" s="43"/>
      <c r="AB5" s="5"/>
      <c r="AC5" s="7"/>
    </row>
    <row r="6" spans="1:29" ht="39.950000000000003" customHeight="1" x14ac:dyDescent="0.3">
      <c r="A6" s="11" t="s">
        <v>194</v>
      </c>
      <c r="B6" s="7" t="s">
        <v>181</v>
      </c>
      <c r="C6" s="9">
        <v>45302</v>
      </c>
      <c r="D6" s="43" t="s">
        <v>182</v>
      </c>
      <c r="E6" s="7" t="s">
        <v>183</v>
      </c>
      <c r="F6" s="33">
        <v>12198</v>
      </c>
      <c r="G6" s="9">
        <v>45303</v>
      </c>
      <c r="H6" s="24">
        <v>45351</v>
      </c>
      <c r="I6" s="24" t="s">
        <v>184</v>
      </c>
      <c r="J6" s="1">
        <v>89.62</v>
      </c>
      <c r="K6" s="1"/>
      <c r="L6" s="1">
        <v>89.62</v>
      </c>
      <c r="M6" s="11" t="s">
        <v>195</v>
      </c>
      <c r="N6" s="11" t="s">
        <v>196</v>
      </c>
      <c r="O6" s="11" t="s">
        <v>197</v>
      </c>
      <c r="P6" s="80" t="s">
        <v>188</v>
      </c>
      <c r="Q6" s="7" t="s">
        <v>189</v>
      </c>
      <c r="R6" s="7" t="s">
        <v>190</v>
      </c>
      <c r="S6" s="80" t="s">
        <v>191</v>
      </c>
      <c r="T6" s="5" t="s">
        <v>198</v>
      </c>
      <c r="U6" s="64">
        <v>0.6</v>
      </c>
      <c r="V6" s="38">
        <v>690</v>
      </c>
      <c r="W6" s="43"/>
      <c r="X6" s="43"/>
      <c r="Y6" s="43" t="s">
        <v>193</v>
      </c>
      <c r="Z6" s="43">
        <v>0.6</v>
      </c>
      <c r="AA6" s="80" t="s">
        <v>33</v>
      </c>
      <c r="AB6" s="5">
        <v>0.3</v>
      </c>
      <c r="AC6" s="7"/>
    </row>
    <row r="7" spans="1:29" ht="39.950000000000003" customHeight="1" x14ac:dyDescent="0.3">
      <c r="A7" s="11" t="s">
        <v>237</v>
      </c>
      <c r="B7" s="7" t="s">
        <v>240</v>
      </c>
      <c r="C7" s="9">
        <v>45320</v>
      </c>
      <c r="D7" s="83" t="s">
        <v>241</v>
      </c>
      <c r="E7" s="7" t="s">
        <v>242</v>
      </c>
      <c r="F7" s="33">
        <v>15669</v>
      </c>
      <c r="G7" s="9">
        <v>45321</v>
      </c>
      <c r="H7" s="24">
        <v>45657</v>
      </c>
      <c r="I7" s="24" t="s">
        <v>243</v>
      </c>
      <c r="J7" s="1">
        <v>246.8</v>
      </c>
      <c r="K7" s="1"/>
      <c r="L7" s="1">
        <v>246.8</v>
      </c>
      <c r="M7" s="11" t="s">
        <v>244</v>
      </c>
      <c r="N7" s="11" t="s">
        <v>245</v>
      </c>
      <c r="O7" s="11" t="s">
        <v>246</v>
      </c>
      <c r="P7" s="83" t="s">
        <v>60</v>
      </c>
      <c r="Q7" s="7" t="s">
        <v>247</v>
      </c>
      <c r="R7" s="7" t="s">
        <v>248</v>
      </c>
      <c r="S7" s="83" t="s">
        <v>249</v>
      </c>
      <c r="T7" s="5" t="s">
        <v>250</v>
      </c>
      <c r="U7" s="64">
        <v>1.56</v>
      </c>
      <c r="V7" s="38">
        <v>585</v>
      </c>
      <c r="W7" s="83"/>
      <c r="X7" s="83"/>
      <c r="Y7" s="83" t="s">
        <v>250</v>
      </c>
      <c r="Z7" s="83">
        <v>1.56</v>
      </c>
      <c r="AA7" s="83"/>
      <c r="AB7" s="5"/>
      <c r="AC7" s="7"/>
    </row>
    <row r="8" spans="1:29" ht="39.950000000000003" customHeight="1" x14ac:dyDescent="0.3">
      <c r="A8" s="11" t="s">
        <v>238</v>
      </c>
      <c r="B8" s="7" t="s">
        <v>240</v>
      </c>
      <c r="C8" s="9">
        <v>45320</v>
      </c>
      <c r="D8" s="83" t="s">
        <v>241</v>
      </c>
      <c r="E8" s="7" t="s">
        <v>251</v>
      </c>
      <c r="F8" s="33">
        <v>146408</v>
      </c>
      <c r="G8" s="9">
        <v>45321</v>
      </c>
      <c r="H8" s="24">
        <v>45382</v>
      </c>
      <c r="I8" s="24" t="s">
        <v>243</v>
      </c>
      <c r="J8" s="1">
        <v>262.61</v>
      </c>
      <c r="K8" s="1"/>
      <c r="L8" s="1">
        <v>262.61</v>
      </c>
      <c r="M8" s="11" t="s">
        <v>252</v>
      </c>
      <c r="N8" s="11" t="s">
        <v>253</v>
      </c>
      <c r="O8" s="11" t="s">
        <v>254</v>
      </c>
      <c r="P8" s="83" t="s">
        <v>60</v>
      </c>
      <c r="Q8" s="7" t="s">
        <v>247</v>
      </c>
      <c r="R8" s="7" t="s">
        <v>248</v>
      </c>
      <c r="S8" s="83" t="s">
        <v>249</v>
      </c>
      <c r="T8" s="5" t="s">
        <v>255</v>
      </c>
      <c r="U8" s="64">
        <v>2.7</v>
      </c>
      <c r="V8" s="38">
        <v>1823</v>
      </c>
      <c r="W8" s="83"/>
      <c r="X8" s="83"/>
      <c r="Y8" s="7" t="s">
        <v>256</v>
      </c>
      <c r="Z8" s="83">
        <v>2.7</v>
      </c>
      <c r="AA8" s="83" t="s">
        <v>257</v>
      </c>
      <c r="AB8" s="5">
        <v>0.48</v>
      </c>
      <c r="AC8" s="7"/>
    </row>
    <row r="9" spans="1:29" ht="39.950000000000003" customHeight="1" x14ac:dyDescent="0.3">
      <c r="A9" s="11" t="s">
        <v>239</v>
      </c>
      <c r="B9" s="7" t="s">
        <v>223</v>
      </c>
      <c r="C9" s="9">
        <v>45321</v>
      </c>
      <c r="D9" s="43" t="s">
        <v>224</v>
      </c>
      <c r="E9" s="7" t="s">
        <v>225</v>
      </c>
      <c r="F9" s="33">
        <v>28842</v>
      </c>
      <c r="G9" s="9">
        <v>45322</v>
      </c>
      <c r="H9" s="24">
        <v>45382</v>
      </c>
      <c r="I9" s="24" t="s">
        <v>226</v>
      </c>
      <c r="J9" s="1">
        <v>75.53</v>
      </c>
      <c r="K9" s="1"/>
      <c r="L9" s="1">
        <v>75.53</v>
      </c>
      <c r="M9" s="11" t="s">
        <v>227</v>
      </c>
      <c r="N9" s="11" t="s">
        <v>228</v>
      </c>
      <c r="O9" s="11" t="s">
        <v>229</v>
      </c>
      <c r="P9" s="43" t="s">
        <v>230</v>
      </c>
      <c r="Q9" s="7" t="s">
        <v>231</v>
      </c>
      <c r="R9" s="7" t="s">
        <v>232</v>
      </c>
      <c r="S9" s="43" t="s">
        <v>233</v>
      </c>
      <c r="T9" s="5" t="s">
        <v>234</v>
      </c>
      <c r="U9" s="58">
        <v>1.83</v>
      </c>
      <c r="V9" s="38">
        <v>640</v>
      </c>
      <c r="W9" s="43"/>
      <c r="X9" s="43"/>
      <c r="Y9" s="43" t="s">
        <v>235</v>
      </c>
      <c r="Z9" s="43">
        <v>1.83</v>
      </c>
      <c r="AA9" s="43" t="s">
        <v>236</v>
      </c>
      <c r="AB9" s="5">
        <v>0.18</v>
      </c>
      <c r="AC9" s="7"/>
    </row>
    <row r="10" spans="1:29" s="75" customFormat="1" ht="39.950000000000003" customHeight="1" x14ac:dyDescent="0.3">
      <c r="A10" s="65" t="s">
        <v>262</v>
      </c>
      <c r="B10" s="71" t="s">
        <v>263</v>
      </c>
      <c r="C10" s="67">
        <v>45349</v>
      </c>
      <c r="D10" s="68" t="s">
        <v>34</v>
      </c>
      <c r="E10" s="71" t="s">
        <v>264</v>
      </c>
      <c r="F10" s="70">
        <v>15372</v>
      </c>
      <c r="G10" s="67">
        <v>45349</v>
      </c>
      <c r="H10" s="82">
        <v>45412</v>
      </c>
      <c r="I10" s="82" t="s">
        <v>265</v>
      </c>
      <c r="J10" s="42">
        <v>105.07</v>
      </c>
      <c r="K10" s="42"/>
      <c r="L10" s="42">
        <v>105.07</v>
      </c>
      <c r="M10" s="65" t="s">
        <v>266</v>
      </c>
      <c r="N10" s="65" t="s">
        <v>268</v>
      </c>
      <c r="O10" s="65" t="s">
        <v>267</v>
      </c>
      <c r="P10" s="68" t="s">
        <v>269</v>
      </c>
      <c r="Q10" s="71" t="s">
        <v>270</v>
      </c>
      <c r="R10" s="71" t="s">
        <v>271</v>
      </c>
      <c r="S10" s="68" t="s">
        <v>272</v>
      </c>
      <c r="T10" s="72" t="s">
        <v>273</v>
      </c>
      <c r="U10" s="98">
        <v>0.63</v>
      </c>
      <c r="V10" s="118">
        <v>267</v>
      </c>
      <c r="W10" s="68"/>
      <c r="X10" s="68"/>
      <c r="Y10" s="68" t="s">
        <v>274</v>
      </c>
      <c r="Z10" s="68">
        <v>0.63</v>
      </c>
      <c r="AA10" s="68" t="s">
        <v>275</v>
      </c>
      <c r="AB10" s="72">
        <v>0.16</v>
      </c>
      <c r="AC10" s="71"/>
    </row>
    <row r="11" spans="1:29" s="75" customFormat="1" ht="39.950000000000003" customHeight="1" x14ac:dyDescent="0.3">
      <c r="A11" s="65" t="s">
        <v>290</v>
      </c>
      <c r="B11" s="71" t="s">
        <v>291</v>
      </c>
      <c r="C11" s="67">
        <v>45356</v>
      </c>
      <c r="D11" s="68" t="s">
        <v>292</v>
      </c>
      <c r="E11" s="71" t="s">
        <v>293</v>
      </c>
      <c r="F11" s="70">
        <v>7863</v>
      </c>
      <c r="G11" s="67">
        <v>45357</v>
      </c>
      <c r="H11" s="82">
        <v>45442</v>
      </c>
      <c r="I11" s="82" t="s">
        <v>294</v>
      </c>
      <c r="J11" s="78">
        <v>57.2</v>
      </c>
      <c r="K11" s="42">
        <v>18.850000000000001</v>
      </c>
      <c r="L11" s="42">
        <v>38.35</v>
      </c>
      <c r="M11" s="65" t="s">
        <v>295</v>
      </c>
      <c r="N11" s="65" t="s">
        <v>296</v>
      </c>
      <c r="O11" s="65" t="s">
        <v>297</v>
      </c>
      <c r="P11" s="68" t="s">
        <v>298</v>
      </c>
      <c r="Q11" s="71" t="s">
        <v>299</v>
      </c>
      <c r="R11" s="71" t="s">
        <v>300</v>
      </c>
      <c r="S11" s="68" t="s">
        <v>301</v>
      </c>
      <c r="T11" s="72" t="s">
        <v>302</v>
      </c>
      <c r="U11" s="119">
        <v>0.7</v>
      </c>
      <c r="V11" s="99">
        <v>365</v>
      </c>
      <c r="W11" s="68"/>
      <c r="X11" s="68"/>
      <c r="Y11" s="68" t="s">
        <v>303</v>
      </c>
      <c r="Z11" s="68">
        <v>0.7</v>
      </c>
      <c r="AA11" s="68"/>
      <c r="AB11" s="72"/>
      <c r="AC11" s="71"/>
    </row>
    <row r="12" spans="1:29" s="75" customFormat="1" ht="39.950000000000003" customHeight="1" x14ac:dyDescent="0.3">
      <c r="A12" s="65" t="s">
        <v>276</v>
      </c>
      <c r="B12" s="71" t="s">
        <v>333</v>
      </c>
      <c r="C12" s="67">
        <v>45363</v>
      </c>
      <c r="D12" s="68" t="s">
        <v>335</v>
      </c>
      <c r="E12" s="71" t="s">
        <v>336</v>
      </c>
      <c r="F12" s="70">
        <v>28568</v>
      </c>
      <c r="G12" s="67">
        <v>45364</v>
      </c>
      <c r="H12" s="82">
        <v>45657</v>
      </c>
      <c r="I12" s="82" t="s">
        <v>334</v>
      </c>
      <c r="J12" s="78">
        <v>46.7</v>
      </c>
      <c r="K12" s="42">
        <v>34.04</v>
      </c>
      <c r="L12" s="42">
        <v>12.66</v>
      </c>
      <c r="M12" s="65" t="s">
        <v>337</v>
      </c>
      <c r="N12" s="65" t="s">
        <v>339</v>
      </c>
      <c r="O12" s="65" t="s">
        <v>338</v>
      </c>
      <c r="P12" s="68" t="s">
        <v>60</v>
      </c>
      <c r="Q12" s="71" t="s">
        <v>340</v>
      </c>
      <c r="R12" s="71" t="s">
        <v>341</v>
      </c>
      <c r="S12" s="68" t="s">
        <v>43</v>
      </c>
      <c r="T12" s="72" t="s">
        <v>342</v>
      </c>
      <c r="U12" s="98">
        <v>0.97</v>
      </c>
      <c r="V12" s="99">
        <v>1212</v>
      </c>
      <c r="W12" s="68"/>
      <c r="X12" s="68"/>
      <c r="Y12" s="68" t="s">
        <v>343</v>
      </c>
      <c r="Z12" s="68">
        <v>0.97</v>
      </c>
      <c r="AA12" s="68" t="s">
        <v>344</v>
      </c>
      <c r="AB12" s="72">
        <v>0.32</v>
      </c>
      <c r="AC12" s="71"/>
    </row>
    <row r="13" spans="1:29" s="75" customFormat="1" ht="39.950000000000003" customHeight="1" x14ac:dyDescent="0.3">
      <c r="A13" s="65" t="s">
        <v>345</v>
      </c>
      <c r="B13" s="71" t="s">
        <v>333</v>
      </c>
      <c r="C13" s="67">
        <v>45363</v>
      </c>
      <c r="D13" s="68" t="s">
        <v>335</v>
      </c>
      <c r="E13" s="71" t="s">
        <v>346</v>
      </c>
      <c r="F13" s="70">
        <v>72397</v>
      </c>
      <c r="G13" s="67">
        <v>45364</v>
      </c>
      <c r="H13" s="82">
        <v>45657</v>
      </c>
      <c r="I13" s="82" t="s">
        <v>347</v>
      </c>
      <c r="J13" s="42">
        <v>15.35</v>
      </c>
      <c r="K13" s="42">
        <v>3.66</v>
      </c>
      <c r="L13" s="42">
        <v>11.69</v>
      </c>
      <c r="M13" s="65" t="s">
        <v>348</v>
      </c>
      <c r="N13" s="65" t="s">
        <v>349</v>
      </c>
      <c r="O13" s="65" t="s">
        <v>350</v>
      </c>
      <c r="P13" s="68" t="s">
        <v>60</v>
      </c>
      <c r="Q13" s="71" t="s">
        <v>58</v>
      </c>
      <c r="R13" s="71" t="s">
        <v>341</v>
      </c>
      <c r="S13" s="68" t="s">
        <v>43</v>
      </c>
      <c r="T13" s="72" t="s">
        <v>351</v>
      </c>
      <c r="U13" s="98">
        <v>0.27</v>
      </c>
      <c r="V13" s="99">
        <v>162</v>
      </c>
      <c r="W13" s="68"/>
      <c r="X13" s="68"/>
      <c r="Y13" s="68" t="s">
        <v>343</v>
      </c>
      <c r="Z13" s="68">
        <v>0.27</v>
      </c>
      <c r="AA13" s="68"/>
      <c r="AB13" s="72"/>
      <c r="AC13" s="71"/>
    </row>
    <row r="14" spans="1:29" s="75" customFormat="1" ht="39.950000000000003" customHeight="1" x14ac:dyDescent="0.3">
      <c r="A14" s="65" t="s">
        <v>352</v>
      </c>
      <c r="B14" s="71" t="s">
        <v>333</v>
      </c>
      <c r="C14" s="67">
        <v>45364</v>
      </c>
      <c r="D14" s="68" t="s">
        <v>353</v>
      </c>
      <c r="E14" s="71" t="s">
        <v>354</v>
      </c>
      <c r="F14" s="70">
        <v>4959</v>
      </c>
      <c r="G14" s="67">
        <v>45625</v>
      </c>
      <c r="H14" s="82">
        <v>45688</v>
      </c>
      <c r="I14" s="82" t="s">
        <v>347</v>
      </c>
      <c r="J14" s="42">
        <v>38.18</v>
      </c>
      <c r="K14" s="42">
        <v>24.49</v>
      </c>
      <c r="L14" s="42">
        <v>13.69</v>
      </c>
      <c r="M14" s="65" t="s">
        <v>358</v>
      </c>
      <c r="N14" s="65" t="s">
        <v>360</v>
      </c>
      <c r="O14" s="65" t="s">
        <v>359</v>
      </c>
      <c r="P14" s="68" t="s">
        <v>361</v>
      </c>
      <c r="Q14" s="71" t="s">
        <v>355</v>
      </c>
      <c r="R14" s="71" t="s">
        <v>356</v>
      </c>
      <c r="S14" s="68" t="s">
        <v>43</v>
      </c>
      <c r="T14" s="72" t="s">
        <v>357</v>
      </c>
      <c r="U14" s="98">
        <v>0.26</v>
      </c>
      <c r="V14" s="99">
        <v>141</v>
      </c>
      <c r="W14" s="68"/>
      <c r="X14" s="68"/>
      <c r="Y14" s="68" t="s">
        <v>343</v>
      </c>
      <c r="Z14" s="68">
        <v>0.23</v>
      </c>
      <c r="AA14" s="68" t="s">
        <v>362</v>
      </c>
      <c r="AB14" s="72">
        <v>0.15</v>
      </c>
      <c r="AC14" s="71"/>
    </row>
    <row r="15" spans="1:29" s="75" customFormat="1" ht="39.950000000000003" customHeight="1" x14ac:dyDescent="0.3">
      <c r="A15" s="65" t="s">
        <v>365</v>
      </c>
      <c r="B15" s="71" t="s">
        <v>366</v>
      </c>
      <c r="C15" s="67">
        <v>45391</v>
      </c>
      <c r="D15" s="68" t="s">
        <v>367</v>
      </c>
      <c r="E15" s="71" t="s">
        <v>368</v>
      </c>
      <c r="F15" s="70">
        <v>17058</v>
      </c>
      <c r="G15" s="67">
        <v>45393</v>
      </c>
      <c r="H15" s="82">
        <v>45473</v>
      </c>
      <c r="I15" s="82" t="s">
        <v>369</v>
      </c>
      <c r="J15" s="42">
        <v>171.69</v>
      </c>
      <c r="K15" s="42">
        <v>166.16</v>
      </c>
      <c r="L15" s="42">
        <v>5.53</v>
      </c>
      <c r="M15" s="65" t="s">
        <v>370</v>
      </c>
      <c r="N15" s="65" t="s">
        <v>372</v>
      </c>
      <c r="O15" s="65" t="s">
        <v>371</v>
      </c>
      <c r="P15" s="68" t="s">
        <v>373</v>
      </c>
      <c r="Q15" s="71" t="s">
        <v>374</v>
      </c>
      <c r="R15" s="71" t="s">
        <v>375</v>
      </c>
      <c r="S15" s="68" t="s">
        <v>376</v>
      </c>
      <c r="T15" s="72" t="s">
        <v>377</v>
      </c>
      <c r="U15" s="98">
        <v>1.03</v>
      </c>
      <c r="V15" s="99">
        <v>618</v>
      </c>
      <c r="W15" s="68"/>
      <c r="X15" s="68"/>
      <c r="Y15" s="68" t="s">
        <v>378</v>
      </c>
      <c r="Z15" s="68">
        <v>1.03</v>
      </c>
      <c r="AA15" s="68"/>
      <c r="AB15" s="72"/>
      <c r="AC15" s="71"/>
    </row>
    <row r="16" spans="1:29" s="75" customFormat="1" ht="39.950000000000003" customHeight="1" x14ac:dyDescent="0.3">
      <c r="A16" s="65" t="s">
        <v>379</v>
      </c>
      <c r="B16" s="71" t="s">
        <v>380</v>
      </c>
      <c r="C16" s="67">
        <v>45414</v>
      </c>
      <c r="D16" s="68" t="s">
        <v>381</v>
      </c>
      <c r="E16" s="71" t="s">
        <v>54</v>
      </c>
      <c r="F16" s="70">
        <v>33322</v>
      </c>
      <c r="G16" s="67">
        <v>45415</v>
      </c>
      <c r="H16" s="82">
        <v>45565</v>
      </c>
      <c r="I16" s="82" t="s">
        <v>382</v>
      </c>
      <c r="J16" s="42">
        <v>197.51</v>
      </c>
      <c r="K16" s="42">
        <v>166.38</v>
      </c>
      <c r="L16" s="42">
        <v>31.13</v>
      </c>
      <c r="M16" s="65" t="s">
        <v>383</v>
      </c>
      <c r="N16" s="65" t="s">
        <v>384</v>
      </c>
      <c r="O16" s="65" t="s">
        <v>385</v>
      </c>
      <c r="P16" s="68" t="s">
        <v>60</v>
      </c>
      <c r="Q16" s="71" t="s">
        <v>386</v>
      </c>
      <c r="R16" s="71" t="s">
        <v>387</v>
      </c>
      <c r="S16" s="68" t="s">
        <v>388</v>
      </c>
      <c r="T16" s="72" t="s">
        <v>389</v>
      </c>
      <c r="U16" s="98">
        <v>0.95</v>
      </c>
      <c r="V16" s="99">
        <v>665</v>
      </c>
      <c r="W16" s="68"/>
      <c r="X16" s="68"/>
      <c r="Y16" s="68" t="s">
        <v>390</v>
      </c>
      <c r="Z16" s="68">
        <v>0.95</v>
      </c>
      <c r="AA16" s="68" t="s">
        <v>391</v>
      </c>
      <c r="AB16" s="72">
        <v>0.21</v>
      </c>
      <c r="AC16" s="71"/>
    </row>
    <row r="17" spans="1:29" s="75" customFormat="1" ht="39.950000000000003" customHeight="1" x14ac:dyDescent="0.3">
      <c r="A17" s="65" t="s">
        <v>406</v>
      </c>
      <c r="B17" s="71" t="s">
        <v>407</v>
      </c>
      <c r="C17" s="67">
        <v>45496</v>
      </c>
      <c r="D17" s="68" t="s">
        <v>408</v>
      </c>
      <c r="E17" s="71" t="s">
        <v>409</v>
      </c>
      <c r="F17" s="70">
        <v>19438</v>
      </c>
      <c r="G17" s="67">
        <v>45497</v>
      </c>
      <c r="H17" s="82">
        <v>45869</v>
      </c>
      <c r="I17" s="82" t="s">
        <v>410</v>
      </c>
      <c r="J17" s="42">
        <v>64.88</v>
      </c>
      <c r="K17" s="42"/>
      <c r="L17" s="42">
        <v>64.88</v>
      </c>
      <c r="M17" s="65" t="s">
        <v>411</v>
      </c>
      <c r="N17" s="65" t="s">
        <v>413</v>
      </c>
      <c r="O17" s="65" t="s">
        <v>412</v>
      </c>
      <c r="P17" s="68" t="s">
        <v>414</v>
      </c>
      <c r="Q17" s="71" t="s">
        <v>415</v>
      </c>
      <c r="R17" s="71" t="s">
        <v>416</v>
      </c>
      <c r="S17" s="68" t="s">
        <v>417</v>
      </c>
      <c r="T17" s="72" t="s">
        <v>418</v>
      </c>
      <c r="U17" s="98">
        <v>1.04</v>
      </c>
      <c r="V17" s="99">
        <v>1638</v>
      </c>
      <c r="W17" s="68"/>
      <c r="X17" s="68"/>
      <c r="Y17" s="68" t="s">
        <v>419</v>
      </c>
      <c r="Z17" s="68">
        <v>1.04</v>
      </c>
      <c r="AA17" s="68" t="s">
        <v>420</v>
      </c>
      <c r="AB17" s="72">
        <v>0.65</v>
      </c>
      <c r="AC17" s="71"/>
    </row>
    <row r="18" spans="1:29" s="75" customFormat="1" ht="39.950000000000003" customHeight="1" x14ac:dyDescent="0.3">
      <c r="A18" s="65" t="s">
        <v>438</v>
      </c>
      <c r="B18" s="71" t="s">
        <v>439</v>
      </c>
      <c r="C18" s="67">
        <v>45503</v>
      </c>
      <c r="D18" s="68" t="s">
        <v>440</v>
      </c>
      <c r="E18" s="71" t="s">
        <v>441</v>
      </c>
      <c r="F18" s="70">
        <v>13686</v>
      </c>
      <c r="G18" s="67">
        <v>45504</v>
      </c>
      <c r="H18" s="82">
        <v>45657</v>
      </c>
      <c r="I18" s="82" t="s">
        <v>442</v>
      </c>
      <c r="J18" s="42">
        <v>251.92</v>
      </c>
      <c r="K18" s="42">
        <v>191.29</v>
      </c>
      <c r="L18" s="42">
        <v>60.63</v>
      </c>
      <c r="M18" s="65" t="s">
        <v>443</v>
      </c>
      <c r="N18" s="65" t="s">
        <v>444</v>
      </c>
      <c r="O18" s="65" t="s">
        <v>445</v>
      </c>
      <c r="P18" s="68" t="s">
        <v>446</v>
      </c>
      <c r="Q18" s="71" t="s">
        <v>447</v>
      </c>
      <c r="R18" s="71" t="s">
        <v>448</v>
      </c>
      <c r="S18" s="68" t="s">
        <v>449</v>
      </c>
      <c r="T18" s="72" t="s">
        <v>450</v>
      </c>
      <c r="U18" s="98">
        <v>1.36</v>
      </c>
      <c r="V18" s="99">
        <v>986</v>
      </c>
      <c r="W18" s="68"/>
      <c r="X18" s="68"/>
      <c r="Y18" s="68" t="s">
        <v>452</v>
      </c>
      <c r="Z18" s="68">
        <v>1.36</v>
      </c>
      <c r="AA18" s="68" t="s">
        <v>451</v>
      </c>
      <c r="AB18" s="72">
        <v>0.25</v>
      </c>
      <c r="AC18" s="71"/>
    </row>
    <row r="19" spans="1:29" s="75" customFormat="1" ht="39.950000000000003" customHeight="1" x14ac:dyDescent="0.3">
      <c r="A19" s="65" t="s">
        <v>453</v>
      </c>
      <c r="B19" s="71" t="s">
        <v>439</v>
      </c>
      <c r="C19" s="67">
        <v>45503</v>
      </c>
      <c r="D19" s="68" t="s">
        <v>440</v>
      </c>
      <c r="E19" s="71" t="s">
        <v>441</v>
      </c>
      <c r="F19" s="70">
        <v>26975</v>
      </c>
      <c r="G19" s="67">
        <v>45504</v>
      </c>
      <c r="H19" s="82">
        <v>45657</v>
      </c>
      <c r="I19" s="82" t="s">
        <v>457</v>
      </c>
      <c r="J19" s="42">
        <v>364.11</v>
      </c>
      <c r="K19" s="42">
        <v>180.02</v>
      </c>
      <c r="L19" s="42">
        <v>184.09</v>
      </c>
      <c r="M19" s="65" t="s">
        <v>443</v>
      </c>
      <c r="N19" s="65" t="s">
        <v>454</v>
      </c>
      <c r="O19" s="65" t="s">
        <v>455</v>
      </c>
      <c r="P19" s="68" t="s">
        <v>446</v>
      </c>
      <c r="Q19" s="71" t="s">
        <v>447</v>
      </c>
      <c r="R19" s="71" t="s">
        <v>448</v>
      </c>
      <c r="S19" s="68" t="s">
        <v>449</v>
      </c>
      <c r="T19" s="72" t="s">
        <v>456</v>
      </c>
      <c r="U19" s="98">
        <v>1.94</v>
      </c>
      <c r="V19" s="99">
        <v>1309</v>
      </c>
      <c r="W19" s="68"/>
      <c r="X19" s="68"/>
      <c r="Y19" s="68" t="s">
        <v>452</v>
      </c>
      <c r="Z19" s="68">
        <v>1.94</v>
      </c>
      <c r="AA19" s="68" t="s">
        <v>451</v>
      </c>
      <c r="AB19" s="120">
        <v>0.3</v>
      </c>
      <c r="AC19" s="71"/>
    </row>
    <row r="20" spans="1:29" s="75" customFormat="1" ht="39.950000000000003" customHeight="1" x14ac:dyDescent="0.3">
      <c r="A20" s="161" t="s">
        <v>504</v>
      </c>
      <c r="B20" s="163" t="s">
        <v>505</v>
      </c>
      <c r="C20" s="157">
        <v>45534</v>
      </c>
      <c r="D20" s="68" t="s">
        <v>506</v>
      </c>
      <c r="E20" s="71" t="s">
        <v>507</v>
      </c>
      <c r="F20" s="70">
        <v>7017</v>
      </c>
      <c r="G20" s="157">
        <v>45533</v>
      </c>
      <c r="H20" s="159">
        <v>45657</v>
      </c>
      <c r="I20" s="159" t="s">
        <v>509</v>
      </c>
      <c r="J20" s="42">
        <v>37.56</v>
      </c>
      <c r="K20" s="42">
        <v>34.33</v>
      </c>
      <c r="L20" s="42">
        <v>3.23</v>
      </c>
      <c r="M20" s="65" t="s">
        <v>510</v>
      </c>
      <c r="N20" s="65" t="s">
        <v>511</v>
      </c>
      <c r="O20" s="65" t="s">
        <v>512</v>
      </c>
      <c r="P20" s="68" t="s">
        <v>513</v>
      </c>
      <c r="Q20" s="71" t="s">
        <v>58</v>
      </c>
      <c r="R20" s="71" t="s">
        <v>57</v>
      </c>
      <c r="S20" s="68" t="s">
        <v>43</v>
      </c>
      <c r="T20" s="72" t="s">
        <v>515</v>
      </c>
      <c r="U20" s="119">
        <v>0.20330000000000001</v>
      </c>
      <c r="V20" s="99">
        <f>U20*775</f>
        <v>157.5575</v>
      </c>
      <c r="W20" s="68"/>
      <c r="X20" s="68"/>
      <c r="Y20" s="68" t="s">
        <v>55</v>
      </c>
      <c r="Z20" s="121">
        <v>0.20330000000000001</v>
      </c>
      <c r="AA20" s="68"/>
      <c r="AB20" s="72"/>
      <c r="AC20" s="71"/>
    </row>
    <row r="21" spans="1:29" s="75" customFormat="1" ht="39.950000000000003" customHeight="1" x14ac:dyDescent="0.3">
      <c r="A21" s="162"/>
      <c r="B21" s="164"/>
      <c r="C21" s="158"/>
      <c r="D21" s="68" t="s">
        <v>506</v>
      </c>
      <c r="E21" s="71" t="s">
        <v>508</v>
      </c>
      <c r="F21" s="70">
        <v>1667</v>
      </c>
      <c r="G21" s="158"/>
      <c r="H21" s="160"/>
      <c r="I21" s="160"/>
      <c r="J21" s="78">
        <v>30.8</v>
      </c>
      <c r="K21" s="42">
        <v>28.15</v>
      </c>
      <c r="L21" s="42">
        <v>2.65</v>
      </c>
      <c r="M21" s="65" t="s">
        <v>510</v>
      </c>
      <c r="N21" s="65" t="s">
        <v>511</v>
      </c>
      <c r="O21" s="65" t="s">
        <v>512</v>
      </c>
      <c r="P21" s="68" t="s">
        <v>514</v>
      </c>
      <c r="Q21" s="71" t="s">
        <v>58</v>
      </c>
      <c r="R21" s="71" t="s">
        <v>57</v>
      </c>
      <c r="S21" s="68" t="s">
        <v>43</v>
      </c>
      <c r="T21" s="72" t="s">
        <v>515</v>
      </c>
      <c r="U21" s="119">
        <v>0.16669999999999999</v>
      </c>
      <c r="V21" s="99">
        <f>U21*775</f>
        <v>129.1925</v>
      </c>
      <c r="W21" s="68"/>
      <c r="X21" s="68"/>
      <c r="Y21" s="68" t="s">
        <v>55</v>
      </c>
      <c r="Z21" s="121">
        <v>0.16669999999999999</v>
      </c>
      <c r="AA21" s="68"/>
      <c r="AB21" s="72"/>
      <c r="AC21" s="71"/>
    </row>
    <row r="22" spans="1:29" s="75" customFormat="1" ht="39.950000000000003" customHeight="1" x14ac:dyDescent="0.3">
      <c r="A22" s="65" t="s">
        <v>516</v>
      </c>
      <c r="B22" s="71" t="s">
        <v>517</v>
      </c>
      <c r="C22" s="67">
        <v>45534</v>
      </c>
      <c r="D22" s="68" t="s">
        <v>518</v>
      </c>
      <c r="E22" s="71" t="s">
        <v>519</v>
      </c>
      <c r="F22" s="70">
        <v>4760</v>
      </c>
      <c r="G22" s="67">
        <v>45533</v>
      </c>
      <c r="H22" s="82">
        <v>45657</v>
      </c>
      <c r="I22" s="82" t="s">
        <v>509</v>
      </c>
      <c r="J22" s="78">
        <v>26.4</v>
      </c>
      <c r="K22" s="42">
        <v>25.55</v>
      </c>
      <c r="L22" s="42">
        <v>0.85</v>
      </c>
      <c r="M22" s="65" t="s">
        <v>510</v>
      </c>
      <c r="N22" s="65" t="s">
        <v>520</v>
      </c>
      <c r="O22" s="65" t="s">
        <v>521</v>
      </c>
      <c r="P22" s="68" t="s">
        <v>513</v>
      </c>
      <c r="Q22" s="71" t="s">
        <v>522</v>
      </c>
      <c r="R22" s="71" t="s">
        <v>523</v>
      </c>
      <c r="S22" s="68" t="s">
        <v>524</v>
      </c>
      <c r="T22" s="72" t="s">
        <v>525</v>
      </c>
      <c r="U22" s="119">
        <v>0.19</v>
      </c>
      <c r="V22" s="99">
        <v>142</v>
      </c>
      <c r="W22" s="68"/>
      <c r="X22" s="68"/>
      <c r="Y22" s="68" t="s">
        <v>526</v>
      </c>
      <c r="Z22" s="68">
        <v>0.19</v>
      </c>
      <c r="AA22" s="68"/>
      <c r="AB22" s="72"/>
      <c r="AC22" s="71"/>
    </row>
    <row r="23" spans="1:29" ht="39.950000000000003" customHeight="1" x14ac:dyDescent="0.3">
      <c r="A23" s="11" t="s">
        <v>555</v>
      </c>
      <c r="B23" s="7" t="s">
        <v>556</v>
      </c>
      <c r="C23" s="9">
        <v>45582</v>
      </c>
      <c r="D23" s="43" t="s">
        <v>557</v>
      </c>
      <c r="E23" s="7" t="s">
        <v>558</v>
      </c>
      <c r="F23" s="33">
        <v>11047</v>
      </c>
      <c r="G23" s="9">
        <v>45582</v>
      </c>
      <c r="H23" s="24">
        <v>45716</v>
      </c>
      <c r="I23" s="24" t="s">
        <v>559</v>
      </c>
      <c r="J23" s="1">
        <v>131.59</v>
      </c>
      <c r="K23" s="1">
        <v>26.03</v>
      </c>
      <c r="L23" s="1">
        <v>105.56</v>
      </c>
      <c r="M23" s="11" t="s">
        <v>560</v>
      </c>
      <c r="N23" s="11" t="s">
        <v>561</v>
      </c>
      <c r="O23" s="11" t="s">
        <v>562</v>
      </c>
      <c r="P23" s="43" t="s">
        <v>563</v>
      </c>
      <c r="Q23" s="7" t="s">
        <v>564</v>
      </c>
      <c r="R23" s="7" t="s">
        <v>565</v>
      </c>
      <c r="S23" s="43" t="s">
        <v>566</v>
      </c>
      <c r="T23" s="5" t="s">
        <v>567</v>
      </c>
      <c r="U23" s="64">
        <v>0.8</v>
      </c>
      <c r="V23" s="38">
        <v>360</v>
      </c>
      <c r="W23" s="43"/>
      <c r="X23" s="43"/>
      <c r="Y23" s="7" t="s">
        <v>568</v>
      </c>
      <c r="Z23" s="43">
        <v>0.8</v>
      </c>
      <c r="AA23" s="43" t="s">
        <v>569</v>
      </c>
      <c r="AB23" s="63">
        <v>0.33</v>
      </c>
      <c r="AC23" s="7"/>
    </row>
    <row r="24" spans="1:29" ht="39.950000000000003" customHeight="1" x14ac:dyDescent="0.3">
      <c r="A24" s="11" t="s">
        <v>570</v>
      </c>
      <c r="B24" s="7" t="s">
        <v>571</v>
      </c>
      <c r="C24" s="9">
        <v>45583</v>
      </c>
      <c r="D24" s="43" t="s">
        <v>572</v>
      </c>
      <c r="E24" s="7" t="s">
        <v>573</v>
      </c>
      <c r="F24" s="33">
        <v>3174</v>
      </c>
      <c r="G24" s="9">
        <v>45583</v>
      </c>
      <c r="H24" s="24">
        <v>45657</v>
      </c>
      <c r="I24" s="24" t="s">
        <v>574</v>
      </c>
      <c r="J24" s="1">
        <v>39.01</v>
      </c>
      <c r="K24" s="1">
        <v>30.54</v>
      </c>
      <c r="L24" s="1">
        <v>8.4700000000000006</v>
      </c>
      <c r="M24" s="11" t="s">
        <v>575</v>
      </c>
      <c r="N24" s="11" t="s">
        <v>577</v>
      </c>
      <c r="O24" s="11" t="s">
        <v>576</v>
      </c>
      <c r="P24" s="101" t="s">
        <v>60</v>
      </c>
      <c r="Q24" s="7" t="s">
        <v>62</v>
      </c>
      <c r="R24" s="7" t="s">
        <v>578</v>
      </c>
      <c r="S24" s="43" t="s">
        <v>579</v>
      </c>
      <c r="T24" s="5" t="s">
        <v>580</v>
      </c>
      <c r="U24" s="64">
        <v>0.21</v>
      </c>
      <c r="V24" s="38">
        <v>99</v>
      </c>
      <c r="W24" s="43"/>
      <c r="X24" s="43"/>
      <c r="Y24" s="43" t="s">
        <v>581</v>
      </c>
      <c r="Z24" s="43">
        <v>0.21</v>
      </c>
      <c r="AA24" s="43"/>
      <c r="AB24" s="5"/>
      <c r="AC24" s="7"/>
    </row>
    <row r="25" spans="1:29" ht="39.950000000000003" customHeight="1" x14ac:dyDescent="0.3">
      <c r="A25" s="11" t="s">
        <v>678</v>
      </c>
      <c r="B25" s="7" t="s">
        <v>679</v>
      </c>
      <c r="C25" s="9">
        <v>45608</v>
      </c>
      <c r="D25" s="43" t="s">
        <v>680</v>
      </c>
      <c r="E25" s="7" t="s">
        <v>681</v>
      </c>
      <c r="F25" s="33">
        <v>13682</v>
      </c>
      <c r="G25" s="9">
        <v>45609</v>
      </c>
      <c r="H25" s="24">
        <v>45716</v>
      </c>
      <c r="I25" s="24" t="s">
        <v>682</v>
      </c>
      <c r="J25" s="1">
        <v>169.8</v>
      </c>
      <c r="K25" s="1">
        <v>142.68</v>
      </c>
      <c r="L25" s="1">
        <v>27.12</v>
      </c>
      <c r="M25" s="11" t="s">
        <v>683</v>
      </c>
      <c r="N25" s="11" t="s">
        <v>685</v>
      </c>
      <c r="O25" s="11" t="s">
        <v>684</v>
      </c>
      <c r="P25" s="105" t="s">
        <v>60</v>
      </c>
      <c r="Q25" s="7" t="s">
        <v>58</v>
      </c>
      <c r="R25" s="7" t="s">
        <v>686</v>
      </c>
      <c r="S25" s="105" t="s">
        <v>43</v>
      </c>
      <c r="T25" s="5" t="s">
        <v>687</v>
      </c>
      <c r="U25" s="64">
        <v>1.1599999999999999</v>
      </c>
      <c r="V25" s="38">
        <v>986</v>
      </c>
      <c r="W25" s="43"/>
      <c r="X25" s="43"/>
      <c r="Y25" s="43" t="s">
        <v>675</v>
      </c>
      <c r="Z25" s="43">
        <v>1.1599999999999999</v>
      </c>
      <c r="AA25" s="43" t="s">
        <v>677</v>
      </c>
      <c r="AB25" s="5">
        <v>0.2</v>
      </c>
      <c r="AC25" s="7"/>
    </row>
    <row r="26" spans="1:29" ht="39.950000000000003" customHeight="1" x14ac:dyDescent="0.3">
      <c r="A26" s="11" t="s">
        <v>727</v>
      </c>
      <c r="B26" s="7" t="s">
        <v>728</v>
      </c>
      <c r="C26" s="9">
        <v>45616</v>
      </c>
      <c r="D26" s="43" t="s">
        <v>735</v>
      </c>
      <c r="E26" s="7" t="s">
        <v>736</v>
      </c>
      <c r="F26" s="33">
        <v>61741</v>
      </c>
      <c r="G26" s="9">
        <v>45616</v>
      </c>
      <c r="H26" s="24">
        <v>45747</v>
      </c>
      <c r="I26" s="24" t="s">
        <v>729</v>
      </c>
      <c r="J26" s="1">
        <v>788.09</v>
      </c>
      <c r="K26" s="1">
        <v>446.99</v>
      </c>
      <c r="L26" s="1">
        <v>341.1</v>
      </c>
      <c r="M26" s="11" t="s">
        <v>730</v>
      </c>
      <c r="N26" s="11" t="s">
        <v>122</v>
      </c>
      <c r="O26" s="11" t="s">
        <v>132</v>
      </c>
      <c r="P26" s="106" t="s">
        <v>60</v>
      </c>
      <c r="Q26" s="7" t="s">
        <v>58</v>
      </c>
      <c r="R26" s="7" t="s">
        <v>731</v>
      </c>
      <c r="S26" s="106" t="s">
        <v>43</v>
      </c>
      <c r="T26" s="5" t="s">
        <v>732</v>
      </c>
      <c r="U26" s="58">
        <v>4.8600000000000003</v>
      </c>
      <c r="V26" s="38">
        <v>4131</v>
      </c>
      <c r="W26" s="43"/>
      <c r="X26" s="43"/>
      <c r="Y26" s="7" t="s">
        <v>733</v>
      </c>
      <c r="Z26" s="43">
        <v>4.8600000000000003</v>
      </c>
      <c r="AA26" s="43" t="s">
        <v>734</v>
      </c>
      <c r="AB26" s="5">
        <v>1.4</v>
      </c>
      <c r="AC26" s="7"/>
    </row>
    <row r="27" spans="1:29" ht="39.950000000000003" customHeight="1" x14ac:dyDescent="0.3">
      <c r="A27" s="11" t="s">
        <v>782</v>
      </c>
      <c r="B27" s="7" t="s">
        <v>783</v>
      </c>
      <c r="C27" s="9">
        <v>45632</v>
      </c>
      <c r="D27" s="43" t="s">
        <v>772</v>
      </c>
      <c r="E27" s="7" t="s">
        <v>784</v>
      </c>
      <c r="F27" s="33">
        <v>32727</v>
      </c>
      <c r="G27" s="9">
        <v>45632</v>
      </c>
      <c r="H27" s="24">
        <v>45747</v>
      </c>
      <c r="I27" s="24" t="s">
        <v>785</v>
      </c>
      <c r="J27" s="1">
        <v>99.93</v>
      </c>
      <c r="K27" s="3">
        <v>0</v>
      </c>
      <c r="L27" s="1">
        <v>99.93</v>
      </c>
      <c r="M27" s="11" t="s">
        <v>786</v>
      </c>
      <c r="N27" s="11" t="s">
        <v>787</v>
      </c>
      <c r="O27" s="11" t="s">
        <v>120</v>
      </c>
      <c r="P27" s="43" t="s">
        <v>788</v>
      </c>
      <c r="Q27" s="7" t="s">
        <v>62</v>
      </c>
      <c r="R27" s="7" t="s">
        <v>731</v>
      </c>
      <c r="S27" s="111" t="s">
        <v>43</v>
      </c>
      <c r="T27" s="5" t="s">
        <v>789</v>
      </c>
      <c r="U27" s="64">
        <v>1</v>
      </c>
      <c r="V27" s="38">
        <v>512</v>
      </c>
      <c r="W27" s="43"/>
      <c r="X27" s="43"/>
      <c r="Y27" s="43" t="s">
        <v>790</v>
      </c>
      <c r="Z27" s="112">
        <v>1</v>
      </c>
      <c r="AA27" s="43"/>
      <c r="AB27" s="5"/>
      <c r="AC27" s="7"/>
    </row>
    <row r="28" spans="1:29" ht="39.950000000000003" customHeight="1" x14ac:dyDescent="0.3">
      <c r="A28" s="11" t="s">
        <v>791</v>
      </c>
      <c r="B28" s="7" t="s">
        <v>783</v>
      </c>
      <c r="C28" s="9">
        <v>45632</v>
      </c>
      <c r="D28" s="43" t="s">
        <v>792</v>
      </c>
      <c r="E28" s="7" t="s">
        <v>793</v>
      </c>
      <c r="F28" s="33">
        <v>992</v>
      </c>
      <c r="G28" s="9">
        <v>45632</v>
      </c>
      <c r="H28" s="24">
        <v>45716</v>
      </c>
      <c r="I28" s="24" t="s">
        <v>794</v>
      </c>
      <c r="J28" s="1">
        <v>10.28</v>
      </c>
      <c r="K28" s="57">
        <v>6.2</v>
      </c>
      <c r="L28" s="57">
        <v>4.08</v>
      </c>
      <c r="M28" s="11" t="s">
        <v>795</v>
      </c>
      <c r="N28" s="11" t="s">
        <v>797</v>
      </c>
      <c r="O28" s="11" t="s">
        <v>796</v>
      </c>
      <c r="P28" s="111" t="s">
        <v>788</v>
      </c>
      <c r="Q28" s="7" t="s">
        <v>62</v>
      </c>
      <c r="R28" s="7" t="s">
        <v>70</v>
      </c>
      <c r="S28" s="111" t="s">
        <v>43</v>
      </c>
      <c r="T28" s="5" t="s">
        <v>798</v>
      </c>
      <c r="U28" s="115">
        <v>9.9000000000000005E-2</v>
      </c>
      <c r="V28" s="38">
        <v>37</v>
      </c>
      <c r="W28" s="43"/>
      <c r="X28" s="43"/>
      <c r="Y28" s="43" t="s">
        <v>799</v>
      </c>
      <c r="Z28" s="114">
        <v>9.9000000000000005E-2</v>
      </c>
      <c r="AA28" s="43"/>
      <c r="AB28" s="5"/>
      <c r="AC28" s="7"/>
    </row>
    <row r="29" spans="1:29" ht="39.950000000000003" customHeight="1" x14ac:dyDescent="0.3">
      <c r="A29" s="11" t="s">
        <v>812</v>
      </c>
      <c r="B29" s="7" t="s">
        <v>52</v>
      </c>
      <c r="C29" s="9">
        <v>45638</v>
      </c>
      <c r="D29" s="43" t="s">
        <v>813</v>
      </c>
      <c r="E29" s="7" t="s">
        <v>814</v>
      </c>
      <c r="F29" s="33">
        <v>34711</v>
      </c>
      <c r="G29" s="9">
        <v>45638</v>
      </c>
      <c r="H29" s="24">
        <v>45716</v>
      </c>
      <c r="I29" s="24" t="s">
        <v>815</v>
      </c>
      <c r="J29" s="1">
        <v>331.92</v>
      </c>
      <c r="K29" s="1">
        <v>111.94</v>
      </c>
      <c r="L29" s="1">
        <v>219.98</v>
      </c>
      <c r="M29" s="11" t="s">
        <v>816</v>
      </c>
      <c r="N29" s="11" t="s">
        <v>817</v>
      </c>
      <c r="O29" s="11" t="s">
        <v>818</v>
      </c>
      <c r="P29" s="113" t="s">
        <v>60</v>
      </c>
      <c r="Q29" s="7" t="s">
        <v>819</v>
      </c>
      <c r="R29" s="7" t="s">
        <v>731</v>
      </c>
      <c r="S29" s="43" t="s">
        <v>820</v>
      </c>
      <c r="T29" s="5" t="s">
        <v>821</v>
      </c>
      <c r="U29" s="64">
        <v>2.2999999999999998</v>
      </c>
      <c r="V29" s="38">
        <v>657</v>
      </c>
      <c r="W29" s="43"/>
      <c r="X29" s="43"/>
      <c r="Y29" s="7" t="s">
        <v>822</v>
      </c>
      <c r="Z29" s="43">
        <v>2.2999999999999998</v>
      </c>
      <c r="AA29" s="43" t="s">
        <v>806</v>
      </c>
      <c r="AB29" s="5">
        <v>0.36</v>
      </c>
      <c r="AC29" s="7"/>
    </row>
    <row r="30" spans="1:29" ht="39.950000000000003" customHeight="1" x14ac:dyDescent="0.3">
      <c r="A30" s="11" t="s">
        <v>823</v>
      </c>
      <c r="B30" s="7" t="s">
        <v>824</v>
      </c>
      <c r="C30" s="9">
        <v>45638</v>
      </c>
      <c r="D30" s="43" t="s">
        <v>802</v>
      </c>
      <c r="E30" s="7" t="s">
        <v>803</v>
      </c>
      <c r="F30" s="33">
        <v>6009</v>
      </c>
      <c r="G30" s="9">
        <v>45638</v>
      </c>
      <c r="H30" s="24">
        <v>45747</v>
      </c>
      <c r="I30" s="24" t="s">
        <v>825</v>
      </c>
      <c r="J30" s="1">
        <v>83.32</v>
      </c>
      <c r="K30" s="1">
        <v>83.09</v>
      </c>
      <c r="L30" s="1">
        <v>0.23</v>
      </c>
      <c r="M30" s="11" t="s">
        <v>826</v>
      </c>
      <c r="N30" s="11" t="s">
        <v>827</v>
      </c>
      <c r="O30" s="11" t="s">
        <v>828</v>
      </c>
      <c r="P30" s="113" t="s">
        <v>60</v>
      </c>
      <c r="Q30" s="7" t="s">
        <v>819</v>
      </c>
      <c r="R30" s="7" t="s">
        <v>731</v>
      </c>
      <c r="S30" s="113" t="s">
        <v>820</v>
      </c>
      <c r="T30" s="5" t="s">
        <v>829</v>
      </c>
      <c r="U30" s="64">
        <v>0.48</v>
      </c>
      <c r="V30" s="38">
        <v>396</v>
      </c>
      <c r="W30" s="43"/>
      <c r="X30" s="43"/>
      <c r="Y30" s="43" t="s">
        <v>830</v>
      </c>
      <c r="Z30" s="43">
        <v>0.48</v>
      </c>
      <c r="AA30" s="43" t="s">
        <v>806</v>
      </c>
      <c r="AB30" s="5">
        <v>0.15</v>
      </c>
      <c r="AC30" s="7"/>
    </row>
    <row r="31" spans="1:29" ht="39.950000000000003" customHeight="1" x14ac:dyDescent="0.3">
      <c r="A31" s="11" t="s">
        <v>859</v>
      </c>
      <c r="B31" s="7" t="s">
        <v>860</v>
      </c>
      <c r="C31" s="9">
        <v>45650</v>
      </c>
      <c r="D31" s="43" t="s">
        <v>861</v>
      </c>
      <c r="E31" s="7" t="s">
        <v>862</v>
      </c>
      <c r="F31" s="33">
        <v>4278</v>
      </c>
      <c r="G31" s="9">
        <v>45652</v>
      </c>
      <c r="H31" s="24">
        <v>45716</v>
      </c>
      <c r="I31" s="24" t="s">
        <v>863</v>
      </c>
      <c r="J31" s="1">
        <v>30.94</v>
      </c>
      <c r="K31" s="1">
        <v>11.46</v>
      </c>
      <c r="L31" s="1">
        <v>19.48</v>
      </c>
      <c r="M31" s="11" t="s">
        <v>854</v>
      </c>
      <c r="N31" s="11" t="s">
        <v>856</v>
      </c>
      <c r="O31" s="11" t="s">
        <v>864</v>
      </c>
      <c r="P31" s="43" t="s">
        <v>865</v>
      </c>
      <c r="Q31" s="7" t="s">
        <v>58</v>
      </c>
      <c r="R31" s="7" t="s">
        <v>70</v>
      </c>
      <c r="S31" s="116" t="s">
        <v>43</v>
      </c>
      <c r="T31" s="5" t="s">
        <v>351</v>
      </c>
      <c r="U31" s="64">
        <v>0.4</v>
      </c>
      <c r="V31" s="38">
        <v>290</v>
      </c>
      <c r="W31" s="43"/>
      <c r="X31" s="43"/>
      <c r="Y31" s="43" t="s">
        <v>866</v>
      </c>
      <c r="Z31" s="43">
        <v>0.4</v>
      </c>
      <c r="AA31" s="117" t="s">
        <v>33</v>
      </c>
      <c r="AB31" s="5">
        <v>0.2</v>
      </c>
      <c r="AC31" s="7"/>
    </row>
    <row r="32" spans="1:29" ht="39.950000000000003" customHeight="1" x14ac:dyDescent="0.3">
      <c r="A32" s="11" t="s">
        <v>867</v>
      </c>
      <c r="B32" s="7" t="s">
        <v>868</v>
      </c>
      <c r="C32" s="9">
        <v>45650</v>
      </c>
      <c r="D32" s="43" t="s">
        <v>869</v>
      </c>
      <c r="E32" s="7" t="s">
        <v>870</v>
      </c>
      <c r="F32" s="33">
        <v>53989</v>
      </c>
      <c r="G32" s="9">
        <v>45652</v>
      </c>
      <c r="H32" s="24">
        <v>45747</v>
      </c>
      <c r="I32" s="24" t="s">
        <v>871</v>
      </c>
      <c r="J32" s="1">
        <v>4.91</v>
      </c>
      <c r="K32" s="3">
        <v>0</v>
      </c>
      <c r="L32" s="1">
        <v>4.91</v>
      </c>
      <c r="M32" s="11" t="s">
        <v>873</v>
      </c>
      <c r="N32" s="11" t="s">
        <v>874</v>
      </c>
      <c r="O32" s="11" t="s">
        <v>875</v>
      </c>
      <c r="P32" s="117" t="s">
        <v>60</v>
      </c>
      <c r="Q32" s="7" t="s">
        <v>872</v>
      </c>
      <c r="R32" s="7" t="s">
        <v>876</v>
      </c>
      <c r="S32" s="43" t="s">
        <v>877</v>
      </c>
      <c r="T32" s="5" t="s">
        <v>878</v>
      </c>
      <c r="U32" s="58">
        <v>0.28000000000000003</v>
      </c>
      <c r="V32" s="38">
        <v>105</v>
      </c>
      <c r="W32" s="43"/>
      <c r="X32" s="43"/>
      <c r="Y32" s="43" t="s">
        <v>879</v>
      </c>
      <c r="Z32" s="43">
        <v>0.28000000000000003</v>
      </c>
      <c r="AA32" s="43"/>
      <c r="AB32" s="5"/>
      <c r="AC32" s="7"/>
    </row>
    <row r="33" spans="1:29" ht="39.950000000000003" customHeight="1" x14ac:dyDescent="0.3">
      <c r="A33" s="11"/>
      <c r="B33" s="7"/>
      <c r="C33" s="9"/>
      <c r="D33" s="43"/>
      <c r="E33" s="7"/>
      <c r="F33" s="33"/>
      <c r="G33" s="9"/>
      <c r="H33" s="24"/>
      <c r="I33" s="24"/>
      <c r="J33" s="1"/>
      <c r="K33" s="1"/>
      <c r="L33" s="1"/>
      <c r="M33" s="11"/>
      <c r="N33" s="11"/>
      <c r="O33" s="11"/>
      <c r="P33" s="43"/>
      <c r="Q33" s="7"/>
      <c r="R33" s="7"/>
      <c r="S33" s="43"/>
      <c r="T33" s="5"/>
      <c r="U33" s="7"/>
      <c r="V33" s="38"/>
      <c r="W33" s="43"/>
      <c r="X33" s="43"/>
      <c r="Y33" s="43"/>
      <c r="Z33" s="43"/>
      <c r="AA33" s="43"/>
      <c r="AB33" s="5"/>
      <c r="AC33" s="7"/>
    </row>
    <row r="34" spans="1:29" ht="39.950000000000003" customHeight="1" x14ac:dyDescent="0.3">
      <c r="A34" s="11"/>
      <c r="B34" s="7"/>
      <c r="C34" s="9"/>
      <c r="D34" s="43"/>
      <c r="E34" s="7"/>
      <c r="F34" s="33"/>
      <c r="G34" s="9"/>
      <c r="H34" s="24"/>
      <c r="I34" s="24"/>
      <c r="J34" s="1"/>
      <c r="K34" s="1"/>
      <c r="L34" s="1"/>
      <c r="M34" s="11"/>
      <c r="N34" s="11"/>
      <c r="O34" s="11"/>
      <c r="P34" s="43"/>
      <c r="Q34" s="7"/>
      <c r="R34" s="7"/>
      <c r="S34" s="43"/>
      <c r="T34" s="5"/>
      <c r="U34" s="7"/>
      <c r="V34" s="38"/>
      <c r="W34" s="43"/>
      <c r="X34" s="43"/>
      <c r="Y34" s="43"/>
      <c r="Z34" s="43"/>
      <c r="AA34" s="43"/>
      <c r="AB34" s="5"/>
      <c r="AC34" s="7"/>
    </row>
    <row r="35" spans="1:29" ht="39.950000000000003" customHeight="1" x14ac:dyDescent="0.3">
      <c r="A35" s="11"/>
      <c r="B35" s="7"/>
      <c r="C35" s="9"/>
      <c r="D35" s="43"/>
      <c r="E35" s="7"/>
      <c r="F35" s="33"/>
      <c r="G35" s="9"/>
      <c r="H35" s="24"/>
      <c r="I35" s="24"/>
      <c r="J35" s="1"/>
      <c r="K35" s="1"/>
      <c r="L35" s="1"/>
      <c r="M35" s="11"/>
      <c r="N35" s="11"/>
      <c r="O35" s="11"/>
      <c r="P35" s="43"/>
      <c r="Q35" s="7"/>
      <c r="R35" s="7"/>
      <c r="S35" s="43"/>
      <c r="T35" s="5"/>
      <c r="U35" s="7"/>
      <c r="V35" s="38"/>
      <c r="W35" s="43"/>
      <c r="X35" s="43"/>
      <c r="Y35" s="43"/>
      <c r="Z35" s="43"/>
      <c r="AA35" s="43"/>
      <c r="AB35" s="5"/>
      <c r="AC35" s="7"/>
    </row>
    <row r="36" spans="1:29" ht="39.950000000000003" customHeight="1" x14ac:dyDescent="0.3">
      <c r="A36" s="11"/>
      <c r="B36" s="7"/>
      <c r="C36" s="9"/>
      <c r="D36" s="43"/>
      <c r="E36" s="7"/>
      <c r="F36" s="33"/>
      <c r="G36" s="9"/>
      <c r="H36" s="24"/>
      <c r="I36" s="24"/>
      <c r="J36" s="1"/>
      <c r="K36" s="1"/>
      <c r="L36" s="1"/>
      <c r="M36" s="11"/>
      <c r="N36" s="11"/>
      <c r="O36" s="11"/>
      <c r="P36" s="43"/>
      <c r="Q36" s="7"/>
      <c r="R36" s="7"/>
      <c r="S36" s="43"/>
      <c r="T36" s="5"/>
      <c r="U36" s="7"/>
      <c r="V36" s="38"/>
      <c r="W36" s="43"/>
      <c r="X36" s="43"/>
      <c r="Y36" s="43"/>
      <c r="Z36" s="43"/>
      <c r="AA36" s="43"/>
      <c r="AB36" s="5"/>
      <c r="AC36" s="7"/>
    </row>
    <row r="37" spans="1:29" ht="39.950000000000003" customHeight="1" x14ac:dyDescent="0.3">
      <c r="A37" s="11"/>
      <c r="B37" s="7"/>
      <c r="C37" s="9"/>
      <c r="D37" s="43"/>
      <c r="E37" s="7"/>
      <c r="F37" s="33"/>
      <c r="G37" s="9"/>
      <c r="H37" s="24"/>
      <c r="I37" s="24"/>
      <c r="J37" s="1"/>
      <c r="K37" s="1"/>
      <c r="L37" s="1"/>
      <c r="M37" s="11"/>
      <c r="N37" s="11"/>
      <c r="O37" s="11"/>
      <c r="P37" s="43"/>
      <c r="Q37" s="7"/>
      <c r="R37" s="7"/>
      <c r="S37" s="43"/>
      <c r="T37" s="5"/>
      <c r="U37" s="7"/>
      <c r="V37" s="38"/>
      <c r="W37" s="43"/>
      <c r="X37" s="43"/>
      <c r="Y37" s="43"/>
      <c r="Z37" s="43"/>
      <c r="AA37" s="43"/>
      <c r="AB37" s="5"/>
      <c r="AC37" s="7"/>
    </row>
    <row r="38" spans="1:29" ht="39.950000000000003" customHeight="1" x14ac:dyDescent="0.3">
      <c r="A38" s="11"/>
      <c r="B38" s="7"/>
      <c r="C38" s="9"/>
      <c r="D38" s="43"/>
      <c r="E38" s="7"/>
      <c r="F38" s="33"/>
      <c r="G38" s="9"/>
      <c r="H38" s="24"/>
      <c r="I38" s="24"/>
      <c r="J38" s="1"/>
      <c r="K38" s="1"/>
      <c r="L38" s="1"/>
      <c r="M38" s="11"/>
      <c r="N38" s="11"/>
      <c r="O38" s="11"/>
      <c r="P38" s="43"/>
      <c r="Q38" s="7"/>
      <c r="R38" s="7"/>
      <c r="S38" s="43"/>
      <c r="T38" s="5"/>
      <c r="U38" s="7"/>
      <c r="V38" s="38"/>
      <c r="W38" s="43"/>
      <c r="X38" s="43"/>
      <c r="Y38" s="43"/>
      <c r="Z38" s="43"/>
      <c r="AA38" s="43"/>
      <c r="AB38" s="5"/>
      <c r="AC38" s="7"/>
    </row>
    <row r="39" spans="1:29" ht="39.950000000000003" customHeight="1" x14ac:dyDescent="0.3">
      <c r="A39" s="11"/>
      <c r="B39" s="7"/>
      <c r="C39" s="9"/>
      <c r="D39" s="43"/>
      <c r="E39" s="7"/>
      <c r="F39" s="33"/>
      <c r="G39" s="9"/>
      <c r="H39" s="24"/>
      <c r="I39" s="24"/>
      <c r="J39" s="1"/>
      <c r="K39" s="1"/>
      <c r="L39" s="1"/>
      <c r="M39" s="11"/>
      <c r="N39" s="11"/>
      <c r="O39" s="11"/>
      <c r="P39" s="43"/>
      <c r="Q39" s="7"/>
      <c r="R39" s="7"/>
      <c r="S39" s="43"/>
      <c r="T39" s="5"/>
      <c r="U39" s="7"/>
      <c r="V39" s="38"/>
      <c r="W39" s="43"/>
      <c r="X39" s="43"/>
      <c r="Y39" s="43"/>
      <c r="Z39" s="43"/>
      <c r="AA39" s="43"/>
      <c r="AB39" s="5"/>
      <c r="AC39" s="7"/>
    </row>
    <row r="40" spans="1:29" ht="39.950000000000003" customHeight="1" x14ac:dyDescent="0.3">
      <c r="A40" s="11"/>
      <c r="B40" s="7"/>
      <c r="C40" s="9"/>
      <c r="D40" s="43"/>
      <c r="E40" s="7"/>
      <c r="F40" s="33"/>
      <c r="G40" s="9"/>
      <c r="H40" s="24"/>
      <c r="I40" s="24"/>
      <c r="J40" s="1"/>
      <c r="K40" s="1"/>
      <c r="L40" s="1"/>
      <c r="M40" s="11"/>
      <c r="N40" s="11"/>
      <c r="O40" s="11"/>
      <c r="P40" s="43"/>
      <c r="Q40" s="7"/>
      <c r="R40" s="7"/>
      <c r="S40" s="43"/>
      <c r="T40" s="5"/>
      <c r="U40" s="7"/>
      <c r="V40" s="38"/>
      <c r="W40" s="43"/>
      <c r="X40" s="43"/>
      <c r="Y40" s="43"/>
      <c r="Z40" s="43"/>
      <c r="AA40" s="43"/>
      <c r="AB40" s="5"/>
      <c r="AC40" s="7"/>
    </row>
    <row r="41" spans="1:29" ht="39.950000000000003" customHeight="1" x14ac:dyDescent="0.3">
      <c r="A41" s="11"/>
      <c r="B41" s="7"/>
      <c r="C41" s="9"/>
      <c r="D41" s="43"/>
      <c r="E41" s="7"/>
      <c r="F41" s="33"/>
      <c r="G41" s="9"/>
      <c r="H41" s="24"/>
      <c r="I41" s="24"/>
      <c r="J41" s="1"/>
      <c r="K41" s="1"/>
      <c r="L41" s="1"/>
      <c r="M41" s="11"/>
      <c r="N41" s="11"/>
      <c r="O41" s="11"/>
      <c r="P41" s="43"/>
      <c r="Q41" s="7"/>
      <c r="R41" s="7"/>
      <c r="S41" s="43"/>
      <c r="T41" s="5"/>
      <c r="U41" s="7"/>
      <c r="V41" s="38"/>
      <c r="W41" s="43"/>
      <c r="X41" s="43"/>
      <c r="Y41" s="43"/>
      <c r="Z41" s="43"/>
      <c r="AA41" s="43"/>
      <c r="AB41" s="5"/>
      <c r="AC41" s="7"/>
    </row>
    <row r="42" spans="1:29" ht="39.950000000000003" customHeight="1" x14ac:dyDescent="0.3">
      <c r="A42" s="11"/>
      <c r="B42" s="7"/>
      <c r="C42" s="9"/>
      <c r="D42" s="43"/>
      <c r="E42" s="7"/>
      <c r="F42" s="33"/>
      <c r="G42" s="9"/>
      <c r="H42" s="24"/>
      <c r="I42" s="24"/>
      <c r="J42" s="1"/>
      <c r="K42" s="1"/>
      <c r="L42" s="1"/>
      <c r="M42" s="11"/>
      <c r="N42" s="11"/>
      <c r="O42" s="11"/>
      <c r="P42" s="43"/>
      <c r="Q42" s="7"/>
      <c r="R42" s="7"/>
      <c r="S42" s="43"/>
      <c r="T42" s="5"/>
      <c r="U42" s="7"/>
      <c r="V42" s="38"/>
      <c r="W42" s="43"/>
      <c r="X42" s="43"/>
      <c r="Y42" s="43"/>
      <c r="Z42" s="43"/>
      <c r="AA42" s="43"/>
      <c r="AB42" s="5"/>
      <c r="AC42" s="7"/>
    </row>
    <row r="43" spans="1:29" ht="39.950000000000003" customHeight="1" x14ac:dyDescent="0.3">
      <c r="A43" s="11"/>
      <c r="B43" s="7"/>
      <c r="C43" s="9"/>
      <c r="D43" s="43"/>
      <c r="E43" s="7"/>
      <c r="F43" s="33"/>
      <c r="G43" s="9"/>
      <c r="H43" s="24"/>
      <c r="I43" s="24"/>
      <c r="J43" s="1"/>
      <c r="K43" s="1"/>
      <c r="L43" s="1"/>
      <c r="M43" s="11"/>
      <c r="N43" s="11"/>
      <c r="O43" s="11"/>
      <c r="P43" s="43"/>
      <c r="Q43" s="7"/>
      <c r="R43" s="7"/>
      <c r="S43" s="43"/>
      <c r="T43" s="5"/>
      <c r="U43" s="7"/>
      <c r="V43" s="38"/>
      <c r="W43" s="43"/>
      <c r="X43" s="43"/>
      <c r="Y43" s="43"/>
      <c r="Z43" s="43"/>
      <c r="AA43" s="43"/>
      <c r="AB43" s="5"/>
      <c r="AC43" s="7"/>
    </row>
    <row r="44" spans="1:29" ht="39.950000000000003" customHeight="1" x14ac:dyDescent="0.3">
      <c r="A44" s="11"/>
      <c r="B44" s="7"/>
      <c r="C44" s="9"/>
      <c r="D44" s="43"/>
      <c r="E44" s="7"/>
      <c r="F44" s="33"/>
      <c r="G44" s="9"/>
      <c r="H44" s="24"/>
      <c r="I44" s="24"/>
      <c r="J44" s="1"/>
      <c r="K44" s="1"/>
      <c r="L44" s="1"/>
      <c r="M44" s="11"/>
      <c r="N44" s="11"/>
      <c r="O44" s="11"/>
      <c r="P44" s="43"/>
      <c r="Q44" s="7"/>
      <c r="R44" s="7"/>
      <c r="S44" s="43"/>
      <c r="T44" s="5"/>
      <c r="U44" s="7"/>
      <c r="V44" s="38"/>
      <c r="W44" s="43"/>
      <c r="X44" s="43"/>
      <c r="Y44" s="43"/>
      <c r="Z44" s="43"/>
      <c r="AA44" s="43"/>
      <c r="AB44" s="5"/>
      <c r="AC44" s="7"/>
    </row>
    <row r="45" spans="1:29" ht="39.950000000000003" customHeight="1" x14ac:dyDescent="0.3">
      <c r="A45" s="11"/>
      <c r="B45" s="7"/>
      <c r="C45" s="9"/>
      <c r="D45" s="43"/>
      <c r="E45" s="7"/>
      <c r="F45" s="33"/>
      <c r="G45" s="9"/>
      <c r="H45" s="24"/>
      <c r="I45" s="24"/>
      <c r="J45" s="1"/>
      <c r="K45" s="1"/>
      <c r="L45" s="1"/>
      <c r="M45" s="11"/>
      <c r="N45" s="11"/>
      <c r="O45" s="11"/>
      <c r="P45" s="43"/>
      <c r="Q45" s="7"/>
      <c r="R45" s="7"/>
      <c r="S45" s="43"/>
      <c r="T45" s="5"/>
      <c r="U45" s="7"/>
      <c r="V45" s="38"/>
      <c r="W45" s="43"/>
      <c r="X45" s="43"/>
      <c r="Y45" s="43"/>
      <c r="Z45" s="43"/>
      <c r="AA45" s="43"/>
      <c r="AB45" s="5"/>
      <c r="AC45" s="7"/>
    </row>
    <row r="46" spans="1:29" ht="39.950000000000003" customHeight="1" x14ac:dyDescent="0.3">
      <c r="A46" s="11"/>
      <c r="B46" s="7"/>
      <c r="C46" s="9"/>
      <c r="D46" s="43"/>
      <c r="E46" s="7"/>
      <c r="F46" s="33"/>
      <c r="G46" s="9"/>
      <c r="H46" s="24"/>
      <c r="I46" s="24"/>
      <c r="J46" s="1"/>
      <c r="K46" s="1"/>
      <c r="L46" s="1"/>
      <c r="M46" s="11"/>
      <c r="N46" s="11"/>
      <c r="O46" s="11"/>
      <c r="P46" s="43"/>
      <c r="Q46" s="7"/>
      <c r="R46" s="7"/>
      <c r="S46" s="43"/>
      <c r="T46" s="5"/>
      <c r="U46" s="7"/>
      <c r="V46" s="38"/>
      <c r="W46" s="43"/>
      <c r="X46" s="43"/>
      <c r="Y46" s="43"/>
      <c r="Z46" s="43"/>
      <c r="AA46" s="43"/>
      <c r="AB46" s="5"/>
      <c r="AC46" s="7"/>
    </row>
    <row r="47" spans="1:29" ht="39.950000000000003" customHeight="1" x14ac:dyDescent="0.3">
      <c r="A47" s="11"/>
      <c r="B47" s="7"/>
      <c r="C47" s="9"/>
      <c r="D47" s="43"/>
      <c r="E47" s="7"/>
      <c r="F47" s="33"/>
      <c r="G47" s="9"/>
      <c r="H47" s="24"/>
      <c r="I47" s="24"/>
      <c r="J47" s="1"/>
      <c r="K47" s="1"/>
      <c r="L47" s="1"/>
      <c r="M47" s="11"/>
      <c r="N47" s="11"/>
      <c r="O47" s="11"/>
      <c r="P47" s="43"/>
      <c r="Q47" s="7"/>
      <c r="R47" s="7"/>
      <c r="S47" s="43"/>
      <c r="T47" s="5"/>
      <c r="U47" s="7"/>
      <c r="V47" s="38"/>
      <c r="W47" s="43"/>
      <c r="X47" s="43"/>
      <c r="Y47" s="43"/>
      <c r="Z47" s="43"/>
      <c r="AA47" s="43"/>
      <c r="AB47" s="5"/>
      <c r="AC47" s="7"/>
    </row>
    <row r="48" spans="1:29" ht="39.950000000000003" customHeight="1" x14ac:dyDescent="0.3">
      <c r="A48" s="11"/>
      <c r="B48" s="7"/>
      <c r="C48" s="9"/>
      <c r="D48" s="43"/>
      <c r="E48" s="7"/>
      <c r="F48" s="33"/>
      <c r="G48" s="9"/>
      <c r="H48" s="24"/>
      <c r="I48" s="24"/>
      <c r="J48" s="1"/>
      <c r="K48" s="1"/>
      <c r="L48" s="1"/>
      <c r="M48" s="11"/>
      <c r="N48" s="11"/>
      <c r="O48" s="11"/>
      <c r="P48" s="43"/>
      <c r="Q48" s="7"/>
      <c r="R48" s="7"/>
      <c r="S48" s="43"/>
      <c r="T48" s="5"/>
      <c r="U48" s="7"/>
      <c r="V48" s="38"/>
      <c r="W48" s="43"/>
      <c r="X48" s="43"/>
      <c r="Y48" s="43"/>
      <c r="Z48" s="43"/>
      <c r="AA48" s="43"/>
      <c r="AB48" s="5"/>
      <c r="AC48" s="7"/>
    </row>
    <row r="49" spans="1:29" ht="39.950000000000003" customHeight="1" x14ac:dyDescent="0.3">
      <c r="A49" s="11"/>
      <c r="B49" s="7"/>
      <c r="C49" s="9"/>
      <c r="D49" s="43"/>
      <c r="E49" s="7"/>
      <c r="F49" s="33"/>
      <c r="G49" s="9"/>
      <c r="H49" s="24"/>
      <c r="I49" s="24"/>
      <c r="J49" s="1"/>
      <c r="K49" s="1"/>
      <c r="L49" s="1"/>
      <c r="M49" s="11"/>
      <c r="N49" s="11"/>
      <c r="O49" s="11"/>
      <c r="P49" s="43"/>
      <c r="Q49" s="7"/>
      <c r="R49" s="7"/>
      <c r="S49" s="43"/>
      <c r="T49" s="5"/>
      <c r="U49" s="7"/>
      <c r="V49" s="38"/>
      <c r="W49" s="43"/>
      <c r="X49" s="43"/>
      <c r="Y49" s="43"/>
      <c r="Z49" s="43"/>
      <c r="AA49" s="43"/>
      <c r="AB49" s="5"/>
      <c r="AC49" s="7"/>
    </row>
    <row r="50" spans="1:29" ht="39.950000000000003" customHeight="1" x14ac:dyDescent="0.3">
      <c r="A50" s="11"/>
      <c r="B50" s="7"/>
      <c r="C50" s="9"/>
      <c r="D50" s="43"/>
      <c r="E50" s="7"/>
      <c r="F50" s="33"/>
      <c r="G50" s="9"/>
      <c r="H50" s="24"/>
      <c r="I50" s="24"/>
      <c r="J50" s="1"/>
      <c r="K50" s="1"/>
      <c r="L50" s="1"/>
      <c r="M50" s="11"/>
      <c r="N50" s="11"/>
      <c r="O50" s="11"/>
      <c r="P50" s="43"/>
      <c r="Q50" s="7"/>
      <c r="R50" s="7"/>
      <c r="S50" s="43"/>
      <c r="T50" s="5"/>
      <c r="U50" s="7"/>
      <c r="V50" s="38"/>
      <c r="W50" s="43"/>
      <c r="X50" s="43"/>
      <c r="Y50" s="43"/>
      <c r="Z50" s="43"/>
      <c r="AA50" s="43"/>
      <c r="AB50" s="5"/>
      <c r="AC50" s="7"/>
    </row>
    <row r="51" spans="1:29" ht="39.950000000000003" customHeight="1" x14ac:dyDescent="0.3">
      <c r="A51" s="11"/>
      <c r="B51" s="7"/>
      <c r="C51" s="9"/>
      <c r="D51" s="43"/>
      <c r="E51" s="7"/>
      <c r="F51" s="33"/>
      <c r="G51" s="9"/>
      <c r="H51" s="24"/>
      <c r="I51" s="24"/>
      <c r="J51" s="1"/>
      <c r="K51" s="1"/>
      <c r="L51" s="1"/>
      <c r="M51" s="11"/>
      <c r="N51" s="11"/>
      <c r="O51" s="11"/>
      <c r="P51" s="43"/>
      <c r="Q51" s="7"/>
      <c r="R51" s="7"/>
      <c r="S51" s="43"/>
      <c r="T51" s="5"/>
      <c r="U51" s="7"/>
      <c r="V51" s="38"/>
      <c r="W51" s="43"/>
      <c r="X51" s="43"/>
      <c r="Y51" s="43"/>
      <c r="Z51" s="43"/>
      <c r="AA51" s="43"/>
      <c r="AB51" s="5"/>
      <c r="AC51" s="7"/>
    </row>
    <row r="52" spans="1:29" ht="39.950000000000003" customHeight="1" x14ac:dyDescent="0.3">
      <c r="A52" s="11"/>
      <c r="B52" s="7"/>
      <c r="C52" s="9"/>
      <c r="D52" s="43"/>
      <c r="E52" s="7"/>
      <c r="F52" s="33"/>
      <c r="G52" s="9"/>
      <c r="H52" s="24"/>
      <c r="I52" s="24"/>
      <c r="J52" s="1"/>
      <c r="K52" s="1"/>
      <c r="L52" s="1"/>
      <c r="M52" s="11"/>
      <c r="N52" s="11"/>
      <c r="O52" s="11"/>
      <c r="P52" s="43"/>
      <c r="Q52" s="7"/>
      <c r="R52" s="7"/>
      <c r="S52" s="43"/>
      <c r="T52" s="5"/>
      <c r="U52" s="7"/>
      <c r="V52" s="38"/>
      <c r="W52" s="43"/>
      <c r="X52" s="43"/>
      <c r="Y52" s="43"/>
      <c r="Z52" s="43"/>
      <c r="AA52" s="43"/>
      <c r="AB52" s="5"/>
      <c r="AC52" s="7"/>
    </row>
    <row r="53" spans="1:29" ht="39.950000000000003" customHeight="1" x14ac:dyDescent="0.3">
      <c r="A53" s="11"/>
      <c r="B53" s="7"/>
      <c r="C53" s="9"/>
      <c r="D53" s="43"/>
      <c r="E53" s="7"/>
      <c r="F53" s="33"/>
      <c r="G53" s="9"/>
      <c r="H53" s="24"/>
      <c r="I53" s="24"/>
      <c r="J53" s="1"/>
      <c r="K53" s="1"/>
      <c r="L53" s="1"/>
      <c r="M53" s="11"/>
      <c r="N53" s="11"/>
      <c r="O53" s="11"/>
      <c r="P53" s="43"/>
      <c r="Q53" s="7"/>
      <c r="R53" s="7"/>
      <c r="S53" s="43"/>
      <c r="T53" s="5"/>
      <c r="U53" s="7"/>
      <c r="V53" s="38"/>
      <c r="W53" s="43"/>
      <c r="X53" s="43"/>
      <c r="Y53" s="43"/>
      <c r="Z53" s="43"/>
      <c r="AA53" s="43"/>
      <c r="AB53" s="5"/>
      <c r="AC53" s="7"/>
    </row>
    <row r="54" spans="1:29" ht="39.950000000000003" customHeight="1" x14ac:dyDescent="0.3">
      <c r="A54" s="11"/>
      <c r="B54" s="7"/>
      <c r="C54" s="9"/>
      <c r="D54" s="43"/>
      <c r="E54" s="7"/>
      <c r="F54" s="33"/>
      <c r="G54" s="9"/>
      <c r="H54" s="24"/>
      <c r="I54" s="24"/>
      <c r="J54" s="1"/>
      <c r="K54" s="1"/>
      <c r="L54" s="1"/>
      <c r="M54" s="11"/>
      <c r="N54" s="11"/>
      <c r="O54" s="11"/>
      <c r="P54" s="43"/>
      <c r="Q54" s="7"/>
      <c r="R54" s="7"/>
      <c r="S54" s="43"/>
      <c r="T54" s="5"/>
      <c r="U54" s="7"/>
      <c r="V54" s="38"/>
      <c r="W54" s="43"/>
      <c r="X54" s="43"/>
      <c r="Y54" s="43"/>
      <c r="Z54" s="43"/>
      <c r="AA54" s="43"/>
      <c r="AB54" s="5"/>
      <c r="AC54" s="7"/>
    </row>
    <row r="55" spans="1:29" ht="39.950000000000003" customHeight="1" x14ac:dyDescent="0.3">
      <c r="A55" s="11"/>
      <c r="B55" s="7"/>
      <c r="C55" s="9"/>
      <c r="D55" s="43"/>
      <c r="E55" s="7"/>
      <c r="F55" s="33"/>
      <c r="G55" s="9"/>
      <c r="H55" s="24"/>
      <c r="I55" s="24"/>
      <c r="J55" s="1"/>
      <c r="K55" s="1"/>
      <c r="L55" s="1"/>
      <c r="M55" s="11"/>
      <c r="N55" s="11"/>
      <c r="O55" s="11"/>
      <c r="P55" s="43"/>
      <c r="Q55" s="7"/>
      <c r="R55" s="7"/>
      <c r="S55" s="43"/>
      <c r="T55" s="5"/>
      <c r="U55" s="7"/>
      <c r="V55" s="38"/>
      <c r="W55" s="43"/>
      <c r="X55" s="43"/>
      <c r="Y55" s="43"/>
      <c r="Z55" s="43"/>
      <c r="AA55" s="43"/>
      <c r="AB55" s="5"/>
      <c r="AC55" s="7"/>
    </row>
    <row r="56" spans="1:29" ht="39.950000000000003" customHeight="1" x14ac:dyDescent="0.3">
      <c r="A56" s="11"/>
      <c r="B56" s="7"/>
      <c r="C56" s="9"/>
      <c r="D56" s="43"/>
      <c r="E56" s="7"/>
      <c r="F56" s="33"/>
      <c r="G56" s="9"/>
      <c r="H56" s="24"/>
      <c r="I56" s="24"/>
      <c r="J56" s="1"/>
      <c r="K56" s="1"/>
      <c r="L56" s="1"/>
      <c r="M56" s="11"/>
      <c r="N56" s="11"/>
      <c r="O56" s="11"/>
      <c r="P56" s="43"/>
      <c r="Q56" s="7"/>
      <c r="R56" s="7"/>
      <c r="S56" s="43"/>
      <c r="T56" s="5"/>
      <c r="U56" s="7"/>
      <c r="V56" s="38"/>
      <c r="W56" s="43"/>
      <c r="X56" s="43"/>
      <c r="Y56" s="43"/>
      <c r="Z56" s="43"/>
      <c r="AA56" s="43"/>
      <c r="AB56" s="5"/>
      <c r="AC56" s="7"/>
    </row>
    <row r="57" spans="1:29" ht="39.950000000000003" customHeight="1" x14ac:dyDescent="0.3">
      <c r="A57" s="11"/>
      <c r="B57" s="7"/>
      <c r="C57" s="9"/>
      <c r="D57" s="43"/>
      <c r="E57" s="7"/>
      <c r="F57" s="33"/>
      <c r="G57" s="9"/>
      <c r="H57" s="24"/>
      <c r="I57" s="24"/>
      <c r="J57" s="1"/>
      <c r="K57" s="1"/>
      <c r="L57" s="1"/>
      <c r="M57" s="11"/>
      <c r="N57" s="11"/>
      <c r="O57" s="11"/>
      <c r="P57" s="43"/>
      <c r="Q57" s="7"/>
      <c r="R57" s="7"/>
      <c r="S57" s="43"/>
      <c r="T57" s="5"/>
      <c r="U57" s="7"/>
      <c r="V57" s="38"/>
      <c r="W57" s="43"/>
      <c r="X57" s="43"/>
      <c r="Y57" s="43"/>
      <c r="Z57" s="43"/>
      <c r="AA57" s="43"/>
      <c r="AB57" s="5"/>
      <c r="AC57" s="7"/>
    </row>
    <row r="58" spans="1:29" ht="39.950000000000003" customHeight="1" x14ac:dyDescent="0.3">
      <c r="A58" s="11"/>
      <c r="B58" s="7"/>
      <c r="C58" s="9"/>
      <c r="D58" s="43"/>
      <c r="E58" s="7"/>
      <c r="F58" s="33"/>
      <c r="G58" s="9"/>
      <c r="H58" s="24"/>
      <c r="I58" s="24"/>
      <c r="J58" s="1"/>
      <c r="K58" s="1"/>
      <c r="L58" s="1"/>
      <c r="M58" s="11"/>
      <c r="N58" s="11"/>
      <c r="O58" s="11"/>
      <c r="P58" s="43"/>
      <c r="Q58" s="7"/>
      <c r="R58" s="7"/>
      <c r="S58" s="43"/>
      <c r="T58" s="5"/>
      <c r="U58" s="7"/>
      <c r="V58" s="38"/>
      <c r="W58" s="43"/>
      <c r="X58" s="43"/>
      <c r="Y58" s="43"/>
      <c r="Z58" s="43"/>
      <c r="AA58" s="43"/>
      <c r="AB58" s="5"/>
      <c r="AC58" s="7"/>
    </row>
    <row r="59" spans="1:29" ht="39.950000000000003" customHeight="1" x14ac:dyDescent="0.3">
      <c r="A59" s="11"/>
      <c r="B59" s="7"/>
      <c r="C59" s="9"/>
      <c r="D59" s="43"/>
      <c r="E59" s="7"/>
      <c r="F59" s="33"/>
      <c r="G59" s="9"/>
      <c r="H59" s="24"/>
      <c r="I59" s="24"/>
      <c r="J59" s="1"/>
      <c r="K59" s="1"/>
      <c r="L59" s="1"/>
      <c r="M59" s="11"/>
      <c r="N59" s="11"/>
      <c r="O59" s="11"/>
      <c r="P59" s="43"/>
      <c r="Q59" s="7"/>
      <c r="R59" s="7"/>
      <c r="S59" s="43"/>
      <c r="T59" s="5"/>
      <c r="U59" s="7"/>
      <c r="V59" s="38"/>
      <c r="W59" s="43"/>
      <c r="X59" s="43"/>
      <c r="Y59" s="43"/>
      <c r="Z59" s="43"/>
      <c r="AA59" s="43"/>
      <c r="AB59" s="5"/>
      <c r="AC59" s="7"/>
    </row>
    <row r="60" spans="1:29" ht="39.950000000000003" customHeight="1" x14ac:dyDescent="0.3">
      <c r="A60" s="11"/>
      <c r="B60" s="7"/>
      <c r="C60" s="9"/>
      <c r="D60" s="43"/>
      <c r="E60" s="7"/>
      <c r="F60" s="33"/>
      <c r="G60" s="9"/>
      <c r="H60" s="24"/>
      <c r="I60" s="24"/>
      <c r="J60" s="1"/>
      <c r="K60" s="1"/>
      <c r="L60" s="1"/>
      <c r="M60" s="11"/>
      <c r="N60" s="11"/>
      <c r="O60" s="11"/>
      <c r="P60" s="43"/>
      <c r="Q60" s="7"/>
      <c r="R60" s="7"/>
      <c r="S60" s="43"/>
      <c r="T60" s="5"/>
      <c r="U60" s="7"/>
      <c r="V60" s="38"/>
      <c r="W60" s="43"/>
      <c r="X60" s="43"/>
      <c r="Y60" s="43"/>
      <c r="Z60" s="43"/>
      <c r="AA60" s="43"/>
      <c r="AB60" s="5"/>
      <c r="AC60" s="7"/>
    </row>
    <row r="61" spans="1:29" ht="39.950000000000003" customHeight="1" x14ac:dyDescent="0.3">
      <c r="A61" s="11"/>
      <c r="B61" s="7"/>
      <c r="C61" s="9"/>
      <c r="D61" s="43"/>
      <c r="E61" s="7"/>
      <c r="F61" s="33"/>
      <c r="G61" s="9"/>
      <c r="H61" s="24"/>
      <c r="I61" s="24"/>
      <c r="J61" s="1"/>
      <c r="K61" s="1"/>
      <c r="L61" s="1"/>
      <c r="M61" s="11"/>
      <c r="N61" s="11"/>
      <c r="O61" s="11"/>
      <c r="P61" s="43"/>
      <c r="Q61" s="7"/>
      <c r="R61" s="7"/>
      <c r="S61" s="43"/>
      <c r="T61" s="5"/>
      <c r="U61" s="7"/>
      <c r="V61" s="38"/>
      <c r="W61" s="43"/>
      <c r="X61" s="43"/>
      <c r="Y61" s="43"/>
      <c r="Z61" s="43"/>
      <c r="AA61" s="43"/>
      <c r="AB61" s="5"/>
      <c r="AC61" s="7"/>
    </row>
    <row r="62" spans="1:29" ht="39.950000000000003" customHeight="1" x14ac:dyDescent="0.3">
      <c r="A62" s="11"/>
      <c r="B62" s="7"/>
      <c r="C62" s="9"/>
      <c r="D62" s="43"/>
      <c r="E62" s="7"/>
      <c r="F62" s="33"/>
      <c r="G62" s="9"/>
      <c r="H62" s="24"/>
      <c r="I62" s="24"/>
      <c r="J62" s="1"/>
      <c r="K62" s="1"/>
      <c r="L62" s="1"/>
      <c r="M62" s="11"/>
      <c r="N62" s="11"/>
      <c r="O62" s="11"/>
      <c r="P62" s="43"/>
      <c r="Q62" s="7"/>
      <c r="R62" s="7"/>
      <c r="S62" s="43"/>
      <c r="T62" s="5"/>
      <c r="U62" s="7"/>
      <c r="V62" s="38"/>
      <c r="W62" s="43"/>
      <c r="X62" s="43"/>
      <c r="Y62" s="43"/>
      <c r="Z62" s="43"/>
      <c r="AA62" s="43"/>
      <c r="AB62" s="5"/>
      <c r="AC62" s="7"/>
    </row>
    <row r="63" spans="1:29" ht="39.950000000000003" customHeight="1" x14ac:dyDescent="0.3">
      <c r="A63" s="11"/>
      <c r="B63" s="7"/>
      <c r="C63" s="9"/>
      <c r="D63" s="43"/>
      <c r="E63" s="7"/>
      <c r="F63" s="33"/>
      <c r="G63" s="9"/>
      <c r="H63" s="24"/>
      <c r="I63" s="24"/>
      <c r="J63" s="1"/>
      <c r="K63" s="1"/>
      <c r="L63" s="1"/>
      <c r="M63" s="11"/>
      <c r="N63" s="11"/>
      <c r="O63" s="11"/>
      <c r="P63" s="43"/>
      <c r="Q63" s="7"/>
      <c r="R63" s="7"/>
      <c r="S63" s="43"/>
      <c r="T63" s="5"/>
      <c r="U63" s="7"/>
      <c r="V63" s="38"/>
      <c r="W63" s="43"/>
      <c r="X63" s="43"/>
      <c r="Y63" s="43"/>
      <c r="Z63" s="43"/>
      <c r="AA63" s="43"/>
      <c r="AB63" s="5"/>
      <c r="AC63" s="7"/>
    </row>
    <row r="64" spans="1:29" ht="39.950000000000003" customHeight="1" x14ac:dyDescent="0.3">
      <c r="A64" s="11"/>
      <c r="B64" s="7"/>
      <c r="C64" s="9"/>
      <c r="D64" s="43"/>
      <c r="E64" s="7"/>
      <c r="F64" s="33"/>
      <c r="G64" s="9"/>
      <c r="H64" s="24"/>
      <c r="I64" s="24"/>
      <c r="J64" s="1"/>
      <c r="K64" s="1"/>
      <c r="L64" s="1"/>
      <c r="M64" s="11"/>
      <c r="N64" s="11"/>
      <c r="O64" s="11"/>
      <c r="P64" s="43"/>
      <c r="Q64" s="7"/>
      <c r="R64" s="7"/>
      <c r="S64" s="43"/>
      <c r="T64" s="5"/>
      <c r="U64" s="7"/>
      <c r="V64" s="38"/>
      <c r="W64" s="43"/>
      <c r="X64" s="43"/>
      <c r="Y64" s="43"/>
      <c r="Z64" s="43"/>
      <c r="AA64" s="43"/>
      <c r="AB64" s="5"/>
      <c r="AC64" s="7"/>
    </row>
    <row r="65" spans="1:29" ht="39.950000000000003" customHeight="1" x14ac:dyDescent="0.3">
      <c r="A65" s="11"/>
      <c r="B65" s="7"/>
      <c r="C65" s="9"/>
      <c r="D65" s="43"/>
      <c r="E65" s="7"/>
      <c r="F65" s="33"/>
      <c r="G65" s="9"/>
      <c r="H65" s="24"/>
      <c r="I65" s="24"/>
      <c r="J65" s="1"/>
      <c r="K65" s="1"/>
      <c r="L65" s="1"/>
      <c r="M65" s="11"/>
      <c r="N65" s="11"/>
      <c r="O65" s="11"/>
      <c r="P65" s="43"/>
      <c r="Q65" s="7"/>
      <c r="R65" s="7"/>
      <c r="S65" s="43"/>
      <c r="T65" s="5"/>
      <c r="U65" s="7"/>
      <c r="V65" s="38"/>
      <c r="W65" s="43"/>
      <c r="X65" s="43"/>
      <c r="Y65" s="43"/>
      <c r="Z65" s="43"/>
      <c r="AA65" s="43"/>
      <c r="AB65" s="5"/>
      <c r="AC65" s="7"/>
    </row>
    <row r="66" spans="1:29" ht="39.950000000000003" customHeight="1" x14ac:dyDescent="0.3">
      <c r="A66" s="11"/>
      <c r="B66" s="7"/>
      <c r="C66" s="9"/>
      <c r="D66" s="43"/>
      <c r="E66" s="7"/>
      <c r="F66" s="33"/>
      <c r="G66" s="9"/>
      <c r="H66" s="24"/>
      <c r="I66" s="24"/>
      <c r="J66" s="1"/>
      <c r="K66" s="1"/>
      <c r="L66" s="1"/>
      <c r="M66" s="11"/>
      <c r="N66" s="11"/>
      <c r="O66" s="11"/>
      <c r="P66" s="43"/>
      <c r="Q66" s="7"/>
      <c r="R66" s="7"/>
      <c r="S66" s="43"/>
      <c r="T66" s="5"/>
      <c r="U66" s="7"/>
      <c r="V66" s="38"/>
      <c r="W66" s="43"/>
      <c r="X66" s="43"/>
      <c r="Y66" s="43"/>
      <c r="Z66" s="43"/>
      <c r="AA66" s="43"/>
      <c r="AB66" s="5"/>
      <c r="AC66" s="7"/>
    </row>
    <row r="67" spans="1:29" ht="39.950000000000003" customHeight="1" x14ac:dyDescent="0.3">
      <c r="A67" s="11"/>
      <c r="B67" s="7"/>
      <c r="C67" s="9"/>
      <c r="D67" s="43"/>
      <c r="E67" s="7"/>
      <c r="F67" s="33"/>
      <c r="G67" s="9"/>
      <c r="H67" s="24"/>
      <c r="I67" s="24"/>
      <c r="J67" s="1"/>
      <c r="K67" s="1"/>
      <c r="L67" s="1"/>
      <c r="M67" s="11"/>
      <c r="N67" s="11"/>
      <c r="O67" s="11"/>
      <c r="P67" s="43"/>
      <c r="Q67" s="7"/>
      <c r="R67" s="7"/>
      <c r="S67" s="43"/>
      <c r="T67" s="5"/>
      <c r="U67" s="7"/>
      <c r="V67" s="38"/>
      <c r="W67" s="43"/>
      <c r="X67" s="43"/>
      <c r="Y67" s="43"/>
      <c r="Z67" s="43"/>
      <c r="AA67" s="43"/>
      <c r="AB67" s="5"/>
      <c r="AC67" s="7"/>
    </row>
    <row r="68" spans="1:29" ht="39.950000000000003" customHeight="1" x14ac:dyDescent="0.3">
      <c r="A68" s="11"/>
      <c r="B68" s="7"/>
      <c r="C68" s="9"/>
      <c r="D68" s="43"/>
      <c r="E68" s="7"/>
      <c r="F68" s="33"/>
      <c r="G68" s="9"/>
      <c r="H68" s="24"/>
      <c r="I68" s="24"/>
      <c r="J68" s="1"/>
      <c r="K68" s="1"/>
      <c r="L68" s="1"/>
      <c r="M68" s="11"/>
      <c r="N68" s="11"/>
      <c r="O68" s="11"/>
      <c r="P68" s="43"/>
      <c r="Q68" s="7"/>
      <c r="R68" s="7"/>
      <c r="S68" s="43"/>
      <c r="T68" s="5"/>
      <c r="U68" s="7"/>
      <c r="V68" s="38"/>
      <c r="W68" s="43"/>
      <c r="X68" s="43"/>
      <c r="Y68" s="43"/>
      <c r="Z68" s="43"/>
      <c r="AA68" s="43"/>
      <c r="AB68" s="5"/>
      <c r="AC68" s="7"/>
    </row>
    <row r="69" spans="1:29" ht="39.950000000000003" customHeight="1" x14ac:dyDescent="0.3">
      <c r="A69" s="11"/>
      <c r="B69" s="7"/>
      <c r="C69" s="9"/>
      <c r="D69" s="43"/>
      <c r="E69" s="7"/>
      <c r="F69" s="33"/>
      <c r="G69" s="9"/>
      <c r="H69" s="24"/>
      <c r="I69" s="24"/>
      <c r="J69" s="1"/>
      <c r="K69" s="1"/>
      <c r="L69" s="1"/>
      <c r="M69" s="11"/>
      <c r="N69" s="11"/>
      <c r="O69" s="11"/>
      <c r="P69" s="43"/>
      <c r="Q69" s="7"/>
      <c r="R69" s="7"/>
      <c r="S69" s="43"/>
      <c r="T69" s="5"/>
      <c r="U69" s="7"/>
      <c r="V69" s="38"/>
      <c r="W69" s="43"/>
      <c r="X69" s="43"/>
      <c r="Y69" s="43"/>
      <c r="Z69" s="43"/>
      <c r="AA69" s="43"/>
      <c r="AB69" s="5"/>
      <c r="AC69" s="7"/>
    </row>
    <row r="70" spans="1:29" ht="39.950000000000003" customHeight="1" x14ac:dyDescent="0.3">
      <c r="A70" s="11"/>
      <c r="B70" s="7"/>
      <c r="C70" s="9"/>
      <c r="D70" s="43"/>
      <c r="E70" s="7"/>
      <c r="F70" s="33"/>
      <c r="G70" s="9"/>
      <c r="H70" s="24"/>
      <c r="I70" s="24"/>
      <c r="J70" s="1"/>
      <c r="K70" s="1"/>
      <c r="L70" s="1"/>
      <c r="M70" s="11"/>
      <c r="N70" s="11"/>
      <c r="O70" s="11"/>
      <c r="P70" s="43"/>
      <c r="Q70" s="7"/>
      <c r="R70" s="7"/>
      <c r="S70" s="43"/>
      <c r="T70" s="5"/>
      <c r="U70" s="7"/>
      <c r="V70" s="38"/>
      <c r="W70" s="43"/>
      <c r="X70" s="43"/>
      <c r="Y70" s="43"/>
      <c r="Z70" s="43"/>
      <c r="AA70" s="43"/>
      <c r="AB70" s="5"/>
      <c r="AC70" s="7"/>
    </row>
    <row r="71" spans="1:29" ht="39.950000000000003" customHeight="1" x14ac:dyDescent="0.3">
      <c r="A71" s="11"/>
      <c r="B71" s="7"/>
      <c r="C71" s="9"/>
      <c r="D71" s="43"/>
      <c r="E71" s="7"/>
      <c r="F71" s="33"/>
      <c r="G71" s="9"/>
      <c r="H71" s="24"/>
      <c r="I71" s="24"/>
      <c r="J71" s="1"/>
      <c r="K71" s="1"/>
      <c r="L71" s="1"/>
      <c r="M71" s="11"/>
      <c r="N71" s="11"/>
      <c r="O71" s="11"/>
      <c r="P71" s="43"/>
      <c r="Q71" s="7"/>
      <c r="R71" s="7"/>
      <c r="S71" s="43"/>
      <c r="T71" s="5"/>
      <c r="U71" s="7"/>
      <c r="V71" s="38"/>
      <c r="W71" s="43"/>
      <c r="X71" s="43"/>
      <c r="Y71" s="43"/>
      <c r="Z71" s="43"/>
      <c r="AA71" s="43"/>
      <c r="AB71" s="5"/>
      <c r="AC71" s="7"/>
    </row>
    <row r="72" spans="1:29" ht="39.950000000000003" customHeight="1" x14ac:dyDescent="0.3">
      <c r="A72" s="11"/>
      <c r="B72" s="7"/>
      <c r="C72" s="9"/>
      <c r="D72" s="43"/>
      <c r="E72" s="7"/>
      <c r="F72" s="33"/>
      <c r="G72" s="9"/>
      <c r="H72" s="24"/>
      <c r="I72" s="24"/>
      <c r="J72" s="1"/>
      <c r="K72" s="1"/>
      <c r="L72" s="1"/>
      <c r="M72" s="11"/>
      <c r="N72" s="11"/>
      <c r="O72" s="11"/>
      <c r="P72" s="43"/>
      <c r="Q72" s="7"/>
      <c r="R72" s="7"/>
      <c r="S72" s="43"/>
      <c r="T72" s="5"/>
      <c r="U72" s="7"/>
      <c r="V72" s="38"/>
      <c r="W72" s="43"/>
      <c r="X72" s="43"/>
      <c r="Y72" s="43"/>
      <c r="Z72" s="43"/>
      <c r="AA72" s="43"/>
      <c r="AB72" s="5"/>
      <c r="AC72" s="7"/>
    </row>
    <row r="73" spans="1:29" ht="39.950000000000003" customHeight="1" x14ac:dyDescent="0.3">
      <c r="A73" s="11"/>
      <c r="B73" s="7"/>
      <c r="C73" s="9"/>
      <c r="D73" s="43"/>
      <c r="E73" s="7"/>
      <c r="F73" s="33"/>
      <c r="G73" s="9"/>
      <c r="H73" s="24"/>
      <c r="I73" s="24"/>
      <c r="J73" s="1"/>
      <c r="K73" s="1"/>
      <c r="L73" s="1"/>
      <c r="M73" s="11"/>
      <c r="N73" s="11"/>
      <c r="O73" s="11"/>
      <c r="P73" s="43"/>
      <c r="Q73" s="7"/>
      <c r="R73" s="7"/>
      <c r="S73" s="43"/>
      <c r="T73" s="5"/>
      <c r="U73" s="7"/>
      <c r="V73" s="38"/>
      <c r="W73" s="43"/>
      <c r="X73" s="43"/>
      <c r="Y73" s="43"/>
      <c r="Z73" s="43"/>
      <c r="AA73" s="43"/>
      <c r="AB73" s="5"/>
      <c r="AC73" s="7"/>
    </row>
    <row r="74" spans="1:29" ht="39.950000000000003" customHeight="1" x14ac:dyDescent="0.3">
      <c r="A74" s="11"/>
      <c r="B74" s="7"/>
      <c r="C74" s="9"/>
      <c r="D74" s="43"/>
      <c r="E74" s="7"/>
      <c r="F74" s="33"/>
      <c r="G74" s="9"/>
      <c r="H74" s="24"/>
      <c r="I74" s="24"/>
      <c r="J74" s="1"/>
      <c r="K74" s="1"/>
      <c r="L74" s="1"/>
      <c r="M74" s="11"/>
      <c r="N74" s="11"/>
      <c r="O74" s="11"/>
      <c r="P74" s="43"/>
      <c r="Q74" s="7"/>
      <c r="R74" s="7"/>
      <c r="S74" s="43"/>
      <c r="T74" s="5"/>
      <c r="U74" s="7"/>
      <c r="V74" s="38"/>
      <c r="W74" s="43"/>
      <c r="X74" s="43"/>
      <c r="Y74" s="43"/>
      <c r="Z74" s="43"/>
      <c r="AA74" s="43"/>
      <c r="AB74" s="5"/>
      <c r="AC74" s="7"/>
    </row>
    <row r="75" spans="1:29" ht="39.950000000000003" customHeight="1" x14ac:dyDescent="0.3">
      <c r="A75" s="11"/>
      <c r="B75" s="7"/>
      <c r="C75" s="9"/>
      <c r="D75" s="43"/>
      <c r="E75" s="7"/>
      <c r="F75" s="33"/>
      <c r="G75" s="9"/>
      <c r="H75" s="24"/>
      <c r="I75" s="24"/>
      <c r="J75" s="1"/>
      <c r="K75" s="1"/>
      <c r="L75" s="1"/>
      <c r="M75" s="11"/>
      <c r="N75" s="11"/>
      <c r="O75" s="11"/>
      <c r="P75" s="43"/>
      <c r="Q75" s="7"/>
      <c r="R75" s="7"/>
      <c r="S75" s="43"/>
      <c r="T75" s="5"/>
      <c r="U75" s="7"/>
      <c r="V75" s="38"/>
      <c r="W75" s="43"/>
      <c r="X75" s="43"/>
      <c r="Y75" s="43"/>
      <c r="Z75" s="43"/>
      <c r="AA75" s="43"/>
      <c r="AB75" s="5"/>
      <c r="AC75" s="7"/>
    </row>
    <row r="76" spans="1:29" ht="39.950000000000003" customHeight="1" x14ac:dyDescent="0.3">
      <c r="A76" s="11"/>
      <c r="B76" s="7"/>
      <c r="C76" s="9"/>
      <c r="D76" s="43"/>
      <c r="E76" s="7"/>
      <c r="F76" s="33"/>
      <c r="G76" s="9"/>
      <c r="H76" s="24"/>
      <c r="I76" s="24"/>
      <c r="J76" s="1"/>
      <c r="K76" s="1"/>
      <c r="L76" s="1"/>
      <c r="M76" s="11"/>
      <c r="N76" s="11"/>
      <c r="O76" s="11"/>
      <c r="P76" s="43"/>
      <c r="Q76" s="7"/>
      <c r="R76" s="7"/>
      <c r="S76" s="43"/>
      <c r="T76" s="5"/>
      <c r="U76" s="7"/>
      <c r="V76" s="38"/>
      <c r="W76" s="43"/>
      <c r="X76" s="43"/>
      <c r="Y76" s="43"/>
      <c r="Z76" s="43"/>
      <c r="AA76" s="43"/>
      <c r="AB76" s="5"/>
      <c r="AC76" s="7"/>
    </row>
    <row r="77" spans="1:29" ht="39.950000000000003" customHeight="1" x14ac:dyDescent="0.3">
      <c r="A77" s="11"/>
      <c r="B77" s="7"/>
      <c r="C77" s="9"/>
      <c r="D77" s="43"/>
      <c r="E77" s="7"/>
      <c r="F77" s="33"/>
      <c r="G77" s="9"/>
      <c r="H77" s="24"/>
      <c r="I77" s="24"/>
      <c r="J77" s="1"/>
      <c r="K77" s="1"/>
      <c r="L77" s="1"/>
      <c r="M77" s="11"/>
      <c r="N77" s="11"/>
      <c r="O77" s="11"/>
      <c r="P77" s="43"/>
      <c r="Q77" s="7"/>
      <c r="R77" s="7"/>
      <c r="S77" s="43"/>
      <c r="T77" s="5"/>
      <c r="U77" s="7"/>
      <c r="V77" s="38"/>
      <c r="W77" s="43"/>
      <c r="X77" s="43"/>
      <c r="Y77" s="43"/>
      <c r="Z77" s="43"/>
      <c r="AA77" s="43"/>
      <c r="AB77" s="5"/>
      <c r="AC77" s="7"/>
    </row>
    <row r="78" spans="1:29" ht="39.950000000000003" customHeight="1" x14ac:dyDescent="0.3">
      <c r="A78" s="11"/>
      <c r="B78" s="7"/>
      <c r="C78" s="9"/>
      <c r="D78" s="43"/>
      <c r="E78" s="7"/>
      <c r="F78" s="33"/>
      <c r="G78" s="9"/>
      <c r="H78" s="24"/>
      <c r="I78" s="24"/>
      <c r="J78" s="1"/>
      <c r="K78" s="1"/>
      <c r="L78" s="1"/>
      <c r="M78" s="11"/>
      <c r="N78" s="11"/>
      <c r="O78" s="11"/>
      <c r="P78" s="43"/>
      <c r="Q78" s="7"/>
      <c r="R78" s="7"/>
      <c r="S78" s="43"/>
      <c r="T78" s="5"/>
      <c r="U78" s="7"/>
      <c r="V78" s="38"/>
      <c r="W78" s="43"/>
      <c r="X78" s="43"/>
      <c r="Y78" s="43"/>
      <c r="Z78" s="43"/>
      <c r="AA78" s="43"/>
      <c r="AB78" s="5"/>
      <c r="AC78" s="7"/>
    </row>
    <row r="79" spans="1:29" ht="39.950000000000003" customHeight="1" x14ac:dyDescent="0.3">
      <c r="A79" s="11"/>
      <c r="B79" s="7"/>
      <c r="C79" s="9"/>
      <c r="D79" s="43"/>
      <c r="E79" s="7"/>
      <c r="F79" s="33"/>
      <c r="G79" s="9"/>
      <c r="H79" s="24"/>
      <c r="I79" s="24"/>
      <c r="J79" s="1"/>
      <c r="K79" s="1"/>
      <c r="L79" s="1"/>
      <c r="M79" s="11"/>
      <c r="N79" s="11"/>
      <c r="O79" s="11"/>
      <c r="P79" s="43"/>
      <c r="Q79" s="7"/>
      <c r="R79" s="7"/>
      <c r="S79" s="43"/>
      <c r="T79" s="5"/>
      <c r="U79" s="7"/>
      <c r="V79" s="38"/>
      <c r="W79" s="43"/>
      <c r="X79" s="43"/>
      <c r="Y79" s="43"/>
      <c r="Z79" s="43"/>
      <c r="AA79" s="43"/>
      <c r="AB79" s="5"/>
      <c r="AC79" s="7"/>
    </row>
    <row r="80" spans="1:29" ht="39.950000000000003" customHeight="1" x14ac:dyDescent="0.3">
      <c r="A80" s="11"/>
      <c r="B80" s="7"/>
      <c r="C80" s="9"/>
      <c r="D80" s="43"/>
      <c r="E80" s="7"/>
      <c r="F80" s="33"/>
      <c r="G80" s="9"/>
      <c r="H80" s="24"/>
      <c r="I80" s="24"/>
      <c r="J80" s="1"/>
      <c r="K80" s="1"/>
      <c r="L80" s="1"/>
      <c r="M80" s="11"/>
      <c r="N80" s="11"/>
      <c r="O80" s="11"/>
      <c r="P80" s="43"/>
      <c r="Q80" s="7"/>
      <c r="R80" s="7"/>
      <c r="S80" s="43"/>
      <c r="T80" s="5"/>
      <c r="U80" s="7"/>
      <c r="V80" s="38"/>
      <c r="W80" s="43"/>
      <c r="X80" s="43"/>
      <c r="Y80" s="43"/>
      <c r="Z80" s="43"/>
      <c r="AA80" s="43"/>
      <c r="AB80" s="5"/>
      <c r="AC80" s="7"/>
    </row>
    <row r="81" spans="1:29" ht="39.950000000000003" customHeight="1" x14ac:dyDescent="0.3">
      <c r="A81" s="11"/>
      <c r="B81" s="7"/>
      <c r="C81" s="9"/>
      <c r="D81" s="43"/>
      <c r="E81" s="7"/>
      <c r="F81" s="33"/>
      <c r="G81" s="9"/>
      <c r="H81" s="24"/>
      <c r="I81" s="24"/>
      <c r="J81" s="1"/>
      <c r="K81" s="1"/>
      <c r="L81" s="1"/>
      <c r="M81" s="11"/>
      <c r="N81" s="11"/>
      <c r="O81" s="11"/>
      <c r="P81" s="43"/>
      <c r="Q81" s="7"/>
      <c r="R81" s="7"/>
      <c r="S81" s="43"/>
      <c r="T81" s="5"/>
      <c r="U81" s="7"/>
      <c r="V81" s="38"/>
      <c r="W81" s="43"/>
      <c r="X81" s="43"/>
      <c r="Y81" s="43"/>
      <c r="Z81" s="43"/>
      <c r="AA81" s="43"/>
      <c r="AB81" s="5"/>
      <c r="AC81" s="7"/>
    </row>
    <row r="82" spans="1:29" ht="39.950000000000003" customHeight="1" x14ac:dyDescent="0.3">
      <c r="A82" s="11"/>
      <c r="B82" s="7"/>
      <c r="C82" s="9"/>
      <c r="D82" s="43"/>
      <c r="E82" s="7"/>
      <c r="F82" s="33"/>
      <c r="G82" s="9"/>
      <c r="H82" s="24"/>
      <c r="I82" s="24"/>
      <c r="J82" s="1"/>
      <c r="K82" s="1"/>
      <c r="L82" s="1"/>
      <c r="M82" s="11"/>
      <c r="N82" s="11"/>
      <c r="O82" s="11"/>
      <c r="P82" s="43"/>
      <c r="Q82" s="7"/>
      <c r="R82" s="7"/>
      <c r="S82" s="43"/>
      <c r="T82" s="5"/>
      <c r="U82" s="7"/>
      <c r="V82" s="38"/>
      <c r="W82" s="43"/>
      <c r="X82" s="43"/>
      <c r="Y82" s="43"/>
      <c r="Z82" s="43"/>
      <c r="AA82" s="43"/>
      <c r="AB82" s="5"/>
      <c r="AC82" s="7"/>
    </row>
    <row r="83" spans="1:29" ht="39.950000000000003" customHeight="1" x14ac:dyDescent="0.3">
      <c r="A83" s="11"/>
      <c r="B83" s="7"/>
      <c r="C83" s="9"/>
      <c r="D83" s="43"/>
      <c r="E83" s="7"/>
      <c r="F83" s="33"/>
      <c r="G83" s="9"/>
      <c r="H83" s="24"/>
      <c r="I83" s="24"/>
      <c r="J83" s="1"/>
      <c r="K83" s="1"/>
      <c r="L83" s="1"/>
      <c r="M83" s="11"/>
      <c r="N83" s="11"/>
      <c r="O83" s="11"/>
      <c r="P83" s="43"/>
      <c r="Q83" s="7"/>
      <c r="R83" s="7"/>
      <c r="S83" s="43"/>
      <c r="T83" s="5"/>
      <c r="U83" s="7"/>
      <c r="V83" s="38"/>
      <c r="W83" s="43"/>
      <c r="X83" s="43"/>
      <c r="Y83" s="43"/>
      <c r="Z83" s="43"/>
      <c r="AA83" s="43"/>
      <c r="AB83" s="5"/>
      <c r="AC83" s="7"/>
    </row>
    <row r="84" spans="1:29" ht="39.950000000000003" customHeight="1" x14ac:dyDescent="0.3">
      <c r="A84" s="11"/>
      <c r="B84" s="7"/>
      <c r="C84" s="9"/>
      <c r="D84" s="43"/>
      <c r="E84" s="7"/>
      <c r="F84" s="33"/>
      <c r="G84" s="9"/>
      <c r="H84" s="24"/>
      <c r="I84" s="24"/>
      <c r="J84" s="1"/>
      <c r="K84" s="1"/>
      <c r="L84" s="1"/>
      <c r="M84" s="11"/>
      <c r="N84" s="11"/>
      <c r="O84" s="11"/>
      <c r="P84" s="43"/>
      <c r="Q84" s="7"/>
      <c r="R84" s="7"/>
      <c r="S84" s="43"/>
      <c r="T84" s="5"/>
      <c r="U84" s="7"/>
      <c r="V84" s="38"/>
      <c r="W84" s="43"/>
      <c r="X84" s="43"/>
      <c r="Y84" s="43"/>
      <c r="Z84" s="43"/>
      <c r="AA84" s="43"/>
      <c r="AB84" s="5"/>
      <c r="AC84" s="7"/>
    </row>
    <row r="85" spans="1:29" ht="39.950000000000003" customHeight="1" x14ac:dyDescent="0.3">
      <c r="A85" s="11"/>
      <c r="B85" s="7"/>
      <c r="C85" s="9"/>
      <c r="D85" s="43"/>
      <c r="E85" s="7"/>
      <c r="F85" s="33"/>
      <c r="G85" s="9"/>
      <c r="H85" s="24"/>
      <c r="I85" s="24"/>
      <c r="J85" s="1"/>
      <c r="K85" s="1"/>
      <c r="L85" s="1"/>
      <c r="M85" s="11"/>
      <c r="N85" s="11"/>
      <c r="O85" s="11"/>
      <c r="P85" s="43"/>
      <c r="Q85" s="7"/>
      <c r="R85" s="7"/>
      <c r="S85" s="43"/>
      <c r="T85" s="5"/>
      <c r="U85" s="7"/>
      <c r="V85" s="38"/>
      <c r="W85" s="43"/>
      <c r="X85" s="43"/>
      <c r="Y85" s="43"/>
      <c r="Z85" s="43"/>
      <c r="AA85" s="43"/>
      <c r="AB85" s="5"/>
      <c r="AC85" s="7"/>
    </row>
    <row r="86" spans="1:29" ht="39.950000000000003" customHeight="1" x14ac:dyDescent="0.3">
      <c r="A86" s="11"/>
      <c r="B86" s="7"/>
      <c r="C86" s="9"/>
      <c r="D86" s="43"/>
      <c r="E86" s="7"/>
      <c r="F86" s="33"/>
      <c r="G86" s="9"/>
      <c r="H86" s="24"/>
      <c r="I86" s="24"/>
      <c r="J86" s="1"/>
      <c r="K86" s="1"/>
      <c r="L86" s="1"/>
      <c r="M86" s="11"/>
      <c r="N86" s="11"/>
      <c r="O86" s="11"/>
      <c r="P86" s="43"/>
      <c r="Q86" s="7"/>
      <c r="R86" s="7"/>
      <c r="S86" s="43"/>
      <c r="T86" s="5"/>
      <c r="U86" s="7"/>
      <c r="V86" s="38"/>
      <c r="W86" s="43"/>
      <c r="X86" s="43"/>
      <c r="Y86" s="43"/>
      <c r="Z86" s="43"/>
      <c r="AA86" s="43"/>
      <c r="AB86" s="5"/>
      <c r="AC86" s="7"/>
    </row>
    <row r="87" spans="1:29" ht="39.950000000000003" customHeight="1" x14ac:dyDescent="0.3">
      <c r="A87" s="11"/>
      <c r="B87" s="7"/>
      <c r="C87" s="9"/>
      <c r="D87" s="43"/>
      <c r="E87" s="7"/>
      <c r="F87" s="33"/>
      <c r="G87" s="9"/>
      <c r="H87" s="24"/>
      <c r="I87" s="24"/>
      <c r="J87" s="1"/>
      <c r="K87" s="1"/>
      <c r="L87" s="1"/>
      <c r="M87" s="11"/>
      <c r="N87" s="11"/>
      <c r="O87" s="11"/>
      <c r="P87" s="43"/>
      <c r="Q87" s="7"/>
      <c r="R87" s="7"/>
      <c r="S87" s="43"/>
      <c r="T87" s="5"/>
      <c r="U87" s="7"/>
      <c r="V87" s="38"/>
      <c r="W87" s="43"/>
      <c r="X87" s="43"/>
      <c r="Y87" s="43"/>
      <c r="Z87" s="43"/>
      <c r="AA87" s="43"/>
      <c r="AB87" s="5"/>
      <c r="AC87" s="7"/>
    </row>
    <row r="88" spans="1:29" ht="39.950000000000003" customHeight="1" x14ac:dyDescent="0.3">
      <c r="A88" s="11"/>
      <c r="B88" s="7"/>
      <c r="C88" s="9"/>
      <c r="D88" s="43"/>
      <c r="E88" s="7"/>
      <c r="F88" s="33"/>
      <c r="G88" s="9"/>
      <c r="H88" s="24"/>
      <c r="I88" s="24"/>
      <c r="J88" s="1"/>
      <c r="K88" s="1"/>
      <c r="L88" s="1"/>
      <c r="M88" s="11"/>
      <c r="N88" s="11"/>
      <c r="O88" s="11"/>
      <c r="P88" s="43"/>
      <c r="Q88" s="7"/>
      <c r="R88" s="7"/>
      <c r="S88" s="43"/>
      <c r="T88" s="5"/>
      <c r="U88" s="7"/>
      <c r="V88" s="38"/>
      <c r="W88" s="43"/>
      <c r="X88" s="43"/>
      <c r="Y88" s="43"/>
      <c r="Z88" s="43"/>
      <c r="AA88" s="43"/>
      <c r="AB88" s="5"/>
      <c r="AC88" s="7"/>
    </row>
    <row r="89" spans="1:29" ht="39.950000000000003" customHeight="1" x14ac:dyDescent="0.3">
      <c r="A89" s="11"/>
      <c r="B89" s="7"/>
      <c r="C89" s="9"/>
      <c r="D89" s="43"/>
      <c r="E89" s="7"/>
      <c r="F89" s="33"/>
      <c r="G89" s="9"/>
      <c r="H89" s="24"/>
      <c r="I89" s="24"/>
      <c r="J89" s="1"/>
      <c r="K89" s="1"/>
      <c r="L89" s="1"/>
      <c r="M89" s="11"/>
      <c r="N89" s="11"/>
      <c r="O89" s="11"/>
      <c r="P89" s="43"/>
      <c r="Q89" s="7"/>
      <c r="R89" s="7"/>
      <c r="S89" s="43"/>
      <c r="T89" s="5"/>
      <c r="U89" s="7"/>
      <c r="V89" s="38"/>
      <c r="W89" s="43"/>
      <c r="X89" s="43"/>
      <c r="Y89" s="43"/>
      <c r="Z89" s="43"/>
      <c r="AA89" s="43"/>
      <c r="AB89" s="5"/>
      <c r="AC89" s="7"/>
    </row>
    <row r="90" spans="1:29" ht="39.950000000000003" customHeight="1" x14ac:dyDescent="0.3">
      <c r="A90" s="11"/>
      <c r="B90" s="7"/>
      <c r="C90" s="9"/>
      <c r="D90" s="43"/>
      <c r="E90" s="7"/>
      <c r="F90" s="33"/>
      <c r="G90" s="9"/>
      <c r="H90" s="24"/>
      <c r="I90" s="24"/>
      <c r="J90" s="1"/>
      <c r="K90" s="1"/>
      <c r="L90" s="1"/>
      <c r="M90" s="11"/>
      <c r="N90" s="11"/>
      <c r="O90" s="11"/>
      <c r="P90" s="43"/>
      <c r="Q90" s="7"/>
      <c r="R90" s="7"/>
      <c r="S90" s="43"/>
      <c r="T90" s="5"/>
      <c r="U90" s="7"/>
      <c r="V90" s="38"/>
      <c r="W90" s="43"/>
      <c r="X90" s="43"/>
      <c r="Y90" s="43"/>
      <c r="Z90" s="43"/>
      <c r="AA90" s="43"/>
      <c r="AB90" s="5"/>
      <c r="AC90" s="7"/>
    </row>
    <row r="91" spans="1:29" ht="39.950000000000003" customHeight="1" x14ac:dyDescent="0.3">
      <c r="A91" s="11"/>
      <c r="B91" s="7"/>
      <c r="C91" s="9"/>
      <c r="D91" s="43"/>
      <c r="E91" s="7"/>
      <c r="F91" s="33"/>
      <c r="G91" s="9"/>
      <c r="H91" s="24"/>
      <c r="I91" s="24"/>
      <c r="J91" s="1"/>
      <c r="K91" s="1"/>
      <c r="L91" s="1"/>
      <c r="M91" s="11"/>
      <c r="N91" s="11"/>
      <c r="O91" s="11"/>
      <c r="P91" s="43"/>
      <c r="Q91" s="7"/>
      <c r="R91" s="7"/>
      <c r="S91" s="43"/>
      <c r="T91" s="5"/>
      <c r="U91" s="7"/>
      <c r="V91" s="38"/>
      <c r="W91" s="43"/>
      <c r="X91" s="43"/>
      <c r="Y91" s="43"/>
      <c r="Z91" s="43"/>
      <c r="AA91" s="43"/>
      <c r="AB91" s="5"/>
      <c r="AC91" s="7"/>
    </row>
    <row r="92" spans="1:29" ht="39.950000000000003" customHeight="1" x14ac:dyDescent="0.3">
      <c r="A92" s="11"/>
      <c r="B92" s="7"/>
      <c r="C92" s="9"/>
      <c r="D92" s="43"/>
      <c r="E92" s="7"/>
      <c r="F92" s="33"/>
      <c r="G92" s="9"/>
      <c r="H92" s="24"/>
      <c r="I92" s="24"/>
      <c r="J92" s="1"/>
      <c r="K92" s="1"/>
      <c r="L92" s="1"/>
      <c r="M92" s="11"/>
      <c r="N92" s="11"/>
      <c r="O92" s="11"/>
      <c r="P92" s="43"/>
      <c r="Q92" s="7"/>
      <c r="R92" s="7"/>
      <c r="S92" s="43"/>
      <c r="T92" s="5"/>
      <c r="U92" s="7"/>
      <c r="V92" s="38"/>
      <c r="W92" s="43"/>
      <c r="X92" s="43"/>
      <c r="Y92" s="43"/>
      <c r="Z92" s="43"/>
      <c r="AA92" s="43"/>
      <c r="AB92" s="5"/>
      <c r="AC92" s="7"/>
    </row>
    <row r="93" spans="1:29" ht="39.950000000000003" customHeight="1" x14ac:dyDescent="0.3">
      <c r="A93" s="11"/>
      <c r="B93" s="7"/>
      <c r="C93" s="9"/>
      <c r="D93" s="43"/>
      <c r="E93" s="7"/>
      <c r="F93" s="33"/>
      <c r="G93" s="9"/>
      <c r="H93" s="24"/>
      <c r="I93" s="24"/>
      <c r="J93" s="1"/>
      <c r="K93" s="1"/>
      <c r="L93" s="1"/>
      <c r="M93" s="11"/>
      <c r="N93" s="11"/>
      <c r="O93" s="11"/>
      <c r="P93" s="43"/>
      <c r="Q93" s="7"/>
      <c r="R93" s="7"/>
      <c r="S93" s="43"/>
      <c r="T93" s="5"/>
      <c r="U93" s="7"/>
      <c r="V93" s="38"/>
      <c r="W93" s="43"/>
      <c r="X93" s="43"/>
      <c r="Y93" s="43"/>
      <c r="Z93" s="43"/>
      <c r="AA93" s="43"/>
      <c r="AB93" s="5"/>
      <c r="AC93" s="7"/>
    </row>
    <row r="94" spans="1:29" ht="39.950000000000003" customHeight="1" x14ac:dyDescent="0.3">
      <c r="A94" s="11"/>
      <c r="B94" s="7"/>
      <c r="C94" s="9"/>
      <c r="D94" s="43"/>
      <c r="E94" s="7"/>
      <c r="F94" s="33"/>
      <c r="G94" s="9"/>
      <c r="H94" s="24"/>
      <c r="I94" s="24"/>
      <c r="J94" s="1"/>
      <c r="K94" s="1"/>
      <c r="L94" s="1"/>
      <c r="M94" s="11"/>
      <c r="N94" s="11"/>
      <c r="O94" s="11"/>
      <c r="P94" s="43"/>
      <c r="Q94" s="7"/>
      <c r="R94" s="7"/>
      <c r="S94" s="43"/>
      <c r="T94" s="5"/>
      <c r="U94" s="7"/>
      <c r="V94" s="38"/>
      <c r="W94" s="43"/>
      <c r="X94" s="43"/>
      <c r="Y94" s="43"/>
      <c r="Z94" s="43"/>
      <c r="AA94" s="43"/>
      <c r="AB94" s="5"/>
      <c r="AC94" s="7"/>
    </row>
    <row r="95" spans="1:29" ht="39.950000000000003" customHeight="1" x14ac:dyDescent="0.3">
      <c r="A95" s="11"/>
      <c r="B95" s="7"/>
      <c r="C95" s="9"/>
      <c r="D95" s="43"/>
      <c r="E95" s="7"/>
      <c r="F95" s="33"/>
      <c r="G95" s="9"/>
      <c r="H95" s="24"/>
      <c r="I95" s="24"/>
      <c r="J95" s="1"/>
      <c r="K95" s="1"/>
      <c r="L95" s="1"/>
      <c r="M95" s="11"/>
      <c r="N95" s="11"/>
      <c r="O95" s="11"/>
      <c r="P95" s="43"/>
      <c r="Q95" s="7"/>
      <c r="R95" s="7"/>
      <c r="S95" s="43"/>
      <c r="T95" s="5"/>
      <c r="U95" s="7"/>
      <c r="V95" s="38"/>
      <c r="W95" s="43"/>
      <c r="X95" s="43"/>
      <c r="Y95" s="43"/>
      <c r="Z95" s="43"/>
      <c r="AA95" s="43"/>
      <c r="AB95" s="5"/>
      <c r="AC95" s="7"/>
    </row>
    <row r="96" spans="1:29" ht="39.950000000000003" customHeight="1" x14ac:dyDescent="0.3">
      <c r="A96" s="11"/>
      <c r="B96" s="7"/>
      <c r="C96" s="9"/>
      <c r="D96" s="43"/>
      <c r="E96" s="7"/>
      <c r="F96" s="33"/>
      <c r="G96" s="9"/>
      <c r="H96" s="24"/>
      <c r="I96" s="24"/>
      <c r="J96" s="1"/>
      <c r="K96" s="1"/>
      <c r="L96" s="1"/>
      <c r="M96" s="11"/>
      <c r="N96" s="11"/>
      <c r="O96" s="11"/>
      <c r="P96" s="43"/>
      <c r="Q96" s="7"/>
      <c r="R96" s="7"/>
      <c r="S96" s="43"/>
      <c r="T96" s="5"/>
      <c r="U96" s="7"/>
      <c r="V96" s="38"/>
      <c r="W96" s="43"/>
      <c r="X96" s="43"/>
      <c r="Y96" s="43"/>
      <c r="Z96" s="43"/>
      <c r="AA96" s="43"/>
      <c r="AB96" s="5"/>
      <c r="AC96" s="7"/>
    </row>
    <row r="97" spans="1:29" ht="39.950000000000003" customHeight="1" x14ac:dyDescent="0.3">
      <c r="A97" s="11"/>
      <c r="B97" s="7"/>
      <c r="C97" s="9"/>
      <c r="D97" s="43"/>
      <c r="E97" s="7"/>
      <c r="F97" s="33"/>
      <c r="G97" s="9"/>
      <c r="H97" s="24"/>
      <c r="I97" s="24"/>
      <c r="J97" s="1"/>
      <c r="K97" s="1"/>
      <c r="L97" s="1"/>
      <c r="M97" s="11"/>
      <c r="N97" s="11"/>
      <c r="O97" s="11"/>
      <c r="P97" s="43"/>
      <c r="Q97" s="7"/>
      <c r="R97" s="7"/>
      <c r="S97" s="43"/>
      <c r="T97" s="5"/>
      <c r="U97" s="7"/>
      <c r="V97" s="38"/>
      <c r="W97" s="43"/>
      <c r="X97" s="43"/>
      <c r="Y97" s="43"/>
      <c r="Z97" s="43"/>
      <c r="AA97" s="43"/>
      <c r="AB97" s="5"/>
      <c r="AC97" s="7"/>
    </row>
    <row r="98" spans="1:29" ht="39.950000000000003" customHeight="1" x14ac:dyDescent="0.3">
      <c r="A98" s="11"/>
      <c r="B98" s="7"/>
      <c r="C98" s="9"/>
      <c r="D98" s="43"/>
      <c r="E98" s="7"/>
      <c r="F98" s="33"/>
      <c r="G98" s="9"/>
      <c r="H98" s="24"/>
      <c r="I98" s="24"/>
      <c r="J98" s="1"/>
      <c r="K98" s="1"/>
      <c r="L98" s="1"/>
      <c r="M98" s="11"/>
      <c r="N98" s="11"/>
      <c r="O98" s="11"/>
      <c r="P98" s="43"/>
      <c r="Q98" s="7"/>
      <c r="R98" s="7"/>
      <c r="S98" s="43"/>
      <c r="T98" s="5"/>
      <c r="U98" s="7"/>
      <c r="V98" s="38"/>
      <c r="W98" s="43"/>
      <c r="X98" s="43"/>
      <c r="Y98" s="43"/>
      <c r="Z98" s="43"/>
      <c r="AA98" s="43"/>
      <c r="AB98" s="5"/>
      <c r="AC98" s="7"/>
    </row>
    <row r="99" spans="1:29" ht="39.950000000000003" customHeight="1" x14ac:dyDescent="0.3">
      <c r="A99" s="11"/>
      <c r="B99" s="7"/>
      <c r="C99" s="9"/>
      <c r="D99" s="43"/>
      <c r="E99" s="7"/>
      <c r="F99" s="33"/>
      <c r="G99" s="9"/>
      <c r="H99" s="24"/>
      <c r="I99" s="24"/>
      <c r="J99" s="1"/>
      <c r="K99" s="1"/>
      <c r="L99" s="1"/>
      <c r="M99" s="11"/>
      <c r="N99" s="11"/>
      <c r="O99" s="11"/>
      <c r="P99" s="43"/>
      <c r="Q99" s="7"/>
      <c r="R99" s="7"/>
      <c r="S99" s="43"/>
      <c r="T99" s="5"/>
      <c r="U99" s="7"/>
      <c r="V99" s="38"/>
      <c r="W99" s="43"/>
      <c r="X99" s="43"/>
      <c r="Y99" s="43"/>
      <c r="Z99" s="43"/>
      <c r="AA99" s="43"/>
      <c r="AB99" s="5"/>
      <c r="AC99" s="7"/>
    </row>
    <row r="100" spans="1:29" ht="39.950000000000003" customHeight="1" x14ac:dyDescent="0.3">
      <c r="A100" s="11"/>
      <c r="B100" s="7"/>
      <c r="C100" s="9"/>
      <c r="D100" s="43"/>
      <c r="E100" s="7"/>
      <c r="F100" s="33"/>
      <c r="G100" s="9"/>
      <c r="H100" s="24"/>
      <c r="I100" s="24"/>
      <c r="J100" s="1"/>
      <c r="K100" s="1"/>
      <c r="L100" s="1"/>
      <c r="M100" s="11"/>
      <c r="N100" s="11"/>
      <c r="O100" s="11"/>
      <c r="P100" s="43"/>
      <c r="Q100" s="7"/>
      <c r="R100" s="7"/>
      <c r="S100" s="43"/>
      <c r="T100" s="5"/>
      <c r="U100" s="7"/>
      <c r="V100" s="38"/>
      <c r="W100" s="43"/>
      <c r="X100" s="43"/>
      <c r="Y100" s="43"/>
      <c r="Z100" s="43"/>
      <c r="AA100" s="43"/>
      <c r="AB100" s="5"/>
      <c r="AC100" s="7"/>
    </row>
    <row r="101" spans="1:29" ht="39.950000000000003" customHeight="1" x14ac:dyDescent="0.3">
      <c r="A101" s="11"/>
      <c r="B101" s="7"/>
      <c r="C101" s="9"/>
      <c r="D101" s="43"/>
      <c r="E101" s="7"/>
      <c r="F101" s="33"/>
      <c r="G101" s="9"/>
      <c r="H101" s="24"/>
      <c r="I101" s="24"/>
      <c r="J101" s="1"/>
      <c r="K101" s="1"/>
      <c r="L101" s="1"/>
      <c r="M101" s="11"/>
      <c r="N101" s="11"/>
      <c r="O101" s="11"/>
      <c r="P101" s="43"/>
      <c r="Q101" s="7"/>
      <c r="R101" s="7"/>
      <c r="S101" s="43"/>
      <c r="T101" s="5"/>
      <c r="U101" s="7"/>
      <c r="V101" s="38"/>
      <c r="W101" s="43"/>
      <c r="X101" s="43"/>
      <c r="Y101" s="43"/>
      <c r="Z101" s="43"/>
      <c r="AA101" s="43"/>
      <c r="AB101" s="5"/>
      <c r="AC101" s="7"/>
    </row>
    <row r="102" spans="1:29" ht="39.950000000000003" customHeight="1" x14ac:dyDescent="0.3">
      <c r="A102" s="11"/>
      <c r="B102" s="7"/>
      <c r="C102" s="9"/>
      <c r="D102" s="43"/>
      <c r="E102" s="7"/>
      <c r="F102" s="33"/>
      <c r="G102" s="9"/>
      <c r="H102" s="24"/>
      <c r="I102" s="24"/>
      <c r="J102" s="1"/>
      <c r="K102" s="1"/>
      <c r="L102" s="1"/>
      <c r="M102" s="11"/>
      <c r="N102" s="11"/>
      <c r="O102" s="11"/>
      <c r="P102" s="43"/>
      <c r="Q102" s="7"/>
      <c r="R102" s="7"/>
      <c r="S102" s="43"/>
      <c r="T102" s="5"/>
      <c r="U102" s="7"/>
      <c r="V102" s="38"/>
      <c r="W102" s="43"/>
      <c r="X102" s="43"/>
      <c r="Y102" s="43"/>
      <c r="Z102" s="43"/>
      <c r="AA102" s="43"/>
      <c r="AB102" s="5"/>
      <c r="AC102" s="7"/>
    </row>
    <row r="103" spans="1:29" ht="39.950000000000003" customHeight="1" x14ac:dyDescent="0.3">
      <c r="A103" s="11"/>
      <c r="B103" s="7"/>
      <c r="C103" s="9"/>
      <c r="D103" s="43"/>
      <c r="E103" s="7"/>
      <c r="F103" s="33"/>
      <c r="G103" s="9"/>
      <c r="H103" s="24"/>
      <c r="I103" s="24"/>
      <c r="J103" s="1"/>
      <c r="K103" s="1"/>
      <c r="L103" s="1"/>
      <c r="M103" s="11"/>
      <c r="N103" s="11"/>
      <c r="O103" s="11"/>
      <c r="P103" s="43"/>
      <c r="Q103" s="7"/>
      <c r="R103" s="7"/>
      <c r="S103" s="43"/>
      <c r="T103" s="5"/>
      <c r="U103" s="7"/>
      <c r="V103" s="38"/>
      <c r="W103" s="43"/>
      <c r="X103" s="43"/>
      <c r="Y103" s="43"/>
      <c r="Z103" s="43"/>
      <c r="AA103" s="43"/>
      <c r="AB103" s="5"/>
      <c r="AC103" s="7"/>
    </row>
    <row r="104" spans="1:29" ht="39.950000000000003" customHeight="1" x14ac:dyDescent="0.3">
      <c r="A104" s="11"/>
      <c r="B104" s="7"/>
      <c r="C104" s="9"/>
      <c r="D104" s="43"/>
      <c r="E104" s="7"/>
      <c r="F104" s="33"/>
      <c r="G104" s="9"/>
      <c r="H104" s="24"/>
      <c r="I104" s="24"/>
      <c r="J104" s="1"/>
      <c r="K104" s="1"/>
      <c r="L104" s="1"/>
      <c r="M104" s="11"/>
      <c r="N104" s="11"/>
      <c r="O104" s="11"/>
      <c r="P104" s="43"/>
      <c r="Q104" s="7"/>
      <c r="R104" s="7"/>
      <c r="S104" s="43"/>
      <c r="T104" s="5"/>
      <c r="U104" s="7"/>
      <c r="V104" s="38"/>
      <c r="W104" s="43"/>
      <c r="X104" s="43"/>
      <c r="Y104" s="43"/>
      <c r="Z104" s="43"/>
      <c r="AA104" s="43"/>
      <c r="AB104" s="5"/>
      <c r="AC104" s="7"/>
    </row>
    <row r="105" spans="1:29" ht="39.950000000000003" customHeight="1" x14ac:dyDescent="0.3">
      <c r="A105" s="11"/>
      <c r="B105" s="7"/>
      <c r="C105" s="9"/>
      <c r="D105" s="43"/>
      <c r="E105" s="7"/>
      <c r="F105" s="33"/>
      <c r="G105" s="9"/>
      <c r="H105" s="24"/>
      <c r="I105" s="24"/>
      <c r="J105" s="1"/>
      <c r="K105" s="1"/>
      <c r="L105" s="1"/>
      <c r="M105" s="11"/>
      <c r="N105" s="11"/>
      <c r="O105" s="11"/>
      <c r="P105" s="43"/>
      <c r="Q105" s="7"/>
      <c r="R105" s="7"/>
      <c r="S105" s="43"/>
      <c r="T105" s="5"/>
      <c r="U105" s="7"/>
      <c r="V105" s="38"/>
      <c r="W105" s="43"/>
      <c r="X105" s="43"/>
      <c r="Y105" s="43"/>
      <c r="Z105" s="43"/>
      <c r="AA105" s="43"/>
      <c r="AB105" s="5"/>
      <c r="AC105" s="7"/>
    </row>
    <row r="106" spans="1:29" ht="39.950000000000003" customHeight="1" x14ac:dyDescent="0.3">
      <c r="A106" s="11"/>
      <c r="B106" s="7"/>
      <c r="C106" s="9"/>
      <c r="D106" s="43"/>
      <c r="E106" s="7"/>
      <c r="F106" s="33"/>
      <c r="G106" s="9"/>
      <c r="H106" s="24"/>
      <c r="I106" s="24"/>
      <c r="J106" s="1"/>
      <c r="K106" s="1"/>
      <c r="L106" s="1"/>
      <c r="M106" s="11"/>
      <c r="N106" s="11"/>
      <c r="O106" s="11"/>
      <c r="P106" s="43"/>
      <c r="Q106" s="7"/>
      <c r="R106" s="7"/>
      <c r="S106" s="43"/>
      <c r="T106" s="5"/>
      <c r="U106" s="7"/>
      <c r="V106" s="38"/>
      <c r="W106" s="43"/>
      <c r="X106" s="43"/>
      <c r="Y106" s="43"/>
      <c r="Z106" s="43"/>
      <c r="AA106" s="43"/>
      <c r="AB106" s="5"/>
      <c r="AC106" s="7"/>
    </row>
    <row r="107" spans="1:29" ht="39.950000000000003" customHeight="1" x14ac:dyDescent="0.3">
      <c r="A107" s="11"/>
      <c r="B107" s="7"/>
      <c r="C107" s="9"/>
      <c r="D107" s="43"/>
      <c r="E107" s="7"/>
      <c r="F107" s="33"/>
      <c r="G107" s="9"/>
      <c r="H107" s="24"/>
      <c r="I107" s="24"/>
      <c r="J107" s="1"/>
      <c r="K107" s="1"/>
      <c r="L107" s="1"/>
      <c r="M107" s="11"/>
      <c r="N107" s="11"/>
      <c r="O107" s="11"/>
      <c r="P107" s="43"/>
      <c r="Q107" s="7"/>
      <c r="R107" s="7"/>
      <c r="S107" s="43"/>
      <c r="T107" s="5"/>
      <c r="U107" s="7"/>
      <c r="V107" s="38"/>
      <c r="W107" s="43"/>
      <c r="X107" s="43"/>
      <c r="Y107" s="43"/>
      <c r="Z107" s="43"/>
      <c r="AA107" s="43"/>
      <c r="AB107" s="5"/>
      <c r="AC107" s="7"/>
    </row>
    <row r="108" spans="1:29" ht="39.950000000000003" customHeight="1" x14ac:dyDescent="0.3">
      <c r="A108" s="11"/>
      <c r="B108" s="7"/>
      <c r="C108" s="9"/>
      <c r="D108" s="43"/>
      <c r="E108" s="7"/>
      <c r="F108" s="33"/>
      <c r="G108" s="9"/>
      <c r="H108" s="24"/>
      <c r="I108" s="24"/>
      <c r="J108" s="1"/>
      <c r="K108" s="1"/>
      <c r="L108" s="1"/>
      <c r="M108" s="11"/>
      <c r="N108" s="11"/>
      <c r="O108" s="11"/>
      <c r="P108" s="43"/>
      <c r="Q108" s="7"/>
      <c r="R108" s="7"/>
      <c r="S108" s="43"/>
      <c r="T108" s="5"/>
      <c r="U108" s="7"/>
      <c r="V108" s="38"/>
      <c r="W108" s="43"/>
      <c r="X108" s="43"/>
      <c r="Y108" s="43"/>
      <c r="Z108" s="43"/>
      <c r="AA108" s="43"/>
      <c r="AB108" s="5"/>
      <c r="AC108" s="7"/>
    </row>
    <row r="109" spans="1:29" ht="39.950000000000003" customHeight="1" x14ac:dyDescent="0.3">
      <c r="A109" s="11"/>
      <c r="B109" s="7"/>
      <c r="C109" s="9"/>
      <c r="D109" s="43"/>
      <c r="E109" s="7"/>
      <c r="F109" s="33"/>
      <c r="G109" s="9"/>
      <c r="H109" s="24"/>
      <c r="I109" s="24"/>
      <c r="J109" s="1"/>
      <c r="K109" s="1"/>
      <c r="L109" s="1"/>
      <c r="M109" s="11"/>
      <c r="N109" s="11"/>
      <c r="O109" s="11"/>
      <c r="P109" s="43"/>
      <c r="Q109" s="7"/>
      <c r="R109" s="7"/>
      <c r="S109" s="43"/>
      <c r="T109" s="5"/>
      <c r="U109" s="7"/>
      <c r="V109" s="38"/>
      <c r="W109" s="43"/>
      <c r="X109" s="43"/>
      <c r="Y109" s="43"/>
      <c r="Z109" s="43"/>
      <c r="AA109" s="43"/>
      <c r="AB109" s="5"/>
      <c r="AC109" s="7"/>
    </row>
    <row r="110" spans="1:29" ht="39.950000000000003" customHeight="1" x14ac:dyDescent="0.3">
      <c r="A110" s="11"/>
      <c r="B110" s="7"/>
      <c r="C110" s="9"/>
      <c r="D110" s="43"/>
      <c r="E110" s="7"/>
      <c r="F110" s="33"/>
      <c r="G110" s="9"/>
      <c r="H110" s="24"/>
      <c r="I110" s="24"/>
      <c r="J110" s="1"/>
      <c r="K110" s="1"/>
      <c r="L110" s="1"/>
      <c r="M110" s="11"/>
      <c r="N110" s="11"/>
      <c r="O110" s="11"/>
      <c r="P110" s="43"/>
      <c r="Q110" s="7"/>
      <c r="R110" s="7"/>
      <c r="S110" s="43"/>
      <c r="T110" s="5"/>
      <c r="U110" s="7"/>
      <c r="V110" s="38"/>
      <c r="W110" s="43"/>
      <c r="X110" s="43"/>
      <c r="Y110" s="43"/>
      <c r="Z110" s="43"/>
      <c r="AA110" s="43"/>
      <c r="AB110" s="5"/>
      <c r="AC110" s="7"/>
    </row>
    <row r="111" spans="1:29" ht="39.950000000000003" customHeight="1" x14ac:dyDescent="0.3">
      <c r="A111" s="11"/>
      <c r="B111" s="7"/>
      <c r="C111" s="9"/>
      <c r="D111" s="43"/>
      <c r="E111" s="7"/>
      <c r="F111" s="33"/>
      <c r="G111" s="9"/>
      <c r="H111" s="24"/>
      <c r="I111" s="24"/>
      <c r="J111" s="1"/>
      <c r="K111" s="1"/>
      <c r="L111" s="1"/>
      <c r="M111" s="11"/>
      <c r="N111" s="11"/>
      <c r="O111" s="11"/>
      <c r="P111" s="43"/>
      <c r="Q111" s="7"/>
      <c r="R111" s="7"/>
      <c r="S111" s="43"/>
      <c r="T111" s="5"/>
      <c r="U111" s="7"/>
      <c r="V111" s="38"/>
      <c r="W111" s="43"/>
      <c r="X111" s="43"/>
      <c r="Y111" s="43"/>
      <c r="Z111" s="43"/>
      <c r="AA111" s="43"/>
      <c r="AB111" s="5"/>
      <c r="AC111" s="7"/>
    </row>
    <row r="112" spans="1:29" ht="39.950000000000003" customHeight="1" x14ac:dyDescent="0.3">
      <c r="A112" s="11"/>
      <c r="B112" s="7"/>
      <c r="C112" s="9"/>
      <c r="D112" s="43"/>
      <c r="E112" s="7"/>
      <c r="F112" s="33"/>
      <c r="G112" s="9"/>
      <c r="H112" s="24"/>
      <c r="I112" s="24"/>
      <c r="J112" s="1"/>
      <c r="K112" s="1"/>
      <c r="L112" s="1"/>
      <c r="M112" s="11"/>
      <c r="N112" s="11"/>
      <c r="O112" s="11"/>
      <c r="P112" s="43"/>
      <c r="Q112" s="7"/>
      <c r="R112" s="7"/>
      <c r="S112" s="43"/>
      <c r="T112" s="5"/>
      <c r="U112" s="7"/>
      <c r="V112" s="38"/>
      <c r="W112" s="43"/>
      <c r="X112" s="43"/>
      <c r="Y112" s="43"/>
      <c r="Z112" s="43"/>
      <c r="AA112" s="43"/>
      <c r="AB112" s="5"/>
      <c r="AC112" s="7"/>
    </row>
    <row r="113" spans="1:29" ht="39.950000000000003" customHeight="1" x14ac:dyDescent="0.3">
      <c r="A113" s="11"/>
      <c r="B113" s="7"/>
      <c r="C113" s="9"/>
      <c r="D113" s="43"/>
      <c r="E113" s="7"/>
      <c r="F113" s="33"/>
      <c r="G113" s="9"/>
      <c r="H113" s="24"/>
      <c r="I113" s="24"/>
      <c r="J113" s="1"/>
      <c r="K113" s="1"/>
      <c r="L113" s="1"/>
      <c r="M113" s="11"/>
      <c r="N113" s="11"/>
      <c r="O113" s="11"/>
      <c r="P113" s="43"/>
      <c r="Q113" s="7"/>
      <c r="R113" s="7"/>
      <c r="S113" s="43"/>
      <c r="T113" s="5"/>
      <c r="U113" s="7"/>
      <c r="V113" s="38"/>
      <c r="W113" s="43"/>
      <c r="X113" s="43"/>
      <c r="Y113" s="43"/>
      <c r="Z113" s="43"/>
      <c r="AA113" s="43"/>
      <c r="AB113" s="5"/>
      <c r="AC113" s="7"/>
    </row>
    <row r="114" spans="1:29" ht="39.950000000000003" customHeight="1" x14ac:dyDescent="0.3">
      <c r="A114" s="11"/>
      <c r="B114" s="7"/>
      <c r="C114" s="9"/>
      <c r="D114" s="43"/>
      <c r="E114" s="7"/>
      <c r="F114" s="33"/>
      <c r="G114" s="9"/>
      <c r="H114" s="24"/>
      <c r="I114" s="24"/>
      <c r="J114" s="1"/>
      <c r="K114" s="1"/>
      <c r="L114" s="1"/>
      <c r="M114" s="11"/>
      <c r="N114" s="11"/>
      <c r="O114" s="11"/>
      <c r="P114" s="43"/>
      <c r="Q114" s="7"/>
      <c r="R114" s="7"/>
      <c r="S114" s="43"/>
      <c r="T114" s="5"/>
      <c r="U114" s="7"/>
      <c r="V114" s="38"/>
      <c r="W114" s="43"/>
      <c r="X114" s="43"/>
      <c r="Y114" s="43"/>
      <c r="Z114" s="43"/>
      <c r="AA114" s="43"/>
      <c r="AB114" s="5"/>
      <c r="AC114" s="7"/>
    </row>
    <row r="115" spans="1:29" ht="39.950000000000003" customHeight="1" x14ac:dyDescent="0.3">
      <c r="A115" s="11"/>
      <c r="B115" s="7"/>
      <c r="C115" s="9"/>
      <c r="D115" s="43"/>
      <c r="E115" s="7"/>
      <c r="F115" s="33"/>
      <c r="G115" s="9"/>
      <c r="H115" s="24"/>
      <c r="I115" s="24"/>
      <c r="J115" s="1"/>
      <c r="K115" s="1"/>
      <c r="L115" s="1"/>
      <c r="M115" s="11"/>
      <c r="N115" s="11"/>
      <c r="O115" s="11"/>
      <c r="P115" s="43"/>
      <c r="Q115" s="7"/>
      <c r="R115" s="7"/>
      <c r="S115" s="43"/>
      <c r="T115" s="5"/>
      <c r="U115" s="7"/>
      <c r="V115" s="38"/>
      <c r="W115" s="43"/>
      <c r="X115" s="43"/>
      <c r="Y115" s="43"/>
      <c r="Z115" s="43"/>
      <c r="AA115" s="43"/>
      <c r="AB115" s="5"/>
      <c r="AC115" s="7"/>
    </row>
    <row r="116" spans="1:29" ht="39.950000000000003" customHeight="1" x14ac:dyDescent="0.3">
      <c r="A116" s="11"/>
      <c r="B116" s="7"/>
      <c r="C116" s="9"/>
      <c r="D116" s="43"/>
      <c r="E116" s="7"/>
      <c r="F116" s="33"/>
      <c r="G116" s="9"/>
      <c r="H116" s="24"/>
      <c r="I116" s="24"/>
      <c r="J116" s="1"/>
      <c r="K116" s="1"/>
      <c r="L116" s="1"/>
      <c r="M116" s="11"/>
      <c r="N116" s="11"/>
      <c r="O116" s="11"/>
      <c r="P116" s="43"/>
      <c r="Q116" s="7"/>
      <c r="R116" s="7"/>
      <c r="S116" s="43"/>
      <c r="T116" s="5"/>
      <c r="U116" s="7"/>
      <c r="V116" s="38"/>
      <c r="W116" s="43"/>
      <c r="X116" s="43"/>
      <c r="Y116" s="43"/>
      <c r="Z116" s="43"/>
      <c r="AA116" s="43"/>
      <c r="AB116" s="5"/>
      <c r="AC116" s="7"/>
    </row>
    <row r="160" spans="24:24" x14ac:dyDescent="0.3">
      <c r="X160" s="35" t="e">
        <f>+A140:A141</f>
        <v>#VALUE!</v>
      </c>
    </row>
  </sheetData>
  <autoFilter ref="A4:AE32" xr:uid="{B7F3724E-5EDD-42A9-B580-5E5D65078806}"/>
  <mergeCells count="29">
    <mergeCell ref="AA3:AB3"/>
    <mergeCell ref="A2:A4"/>
    <mergeCell ref="B2:B4"/>
    <mergeCell ref="D3:D4"/>
    <mergeCell ref="E3:E4"/>
    <mergeCell ref="C2:C4"/>
    <mergeCell ref="D2:E2"/>
    <mergeCell ref="A1:AC1"/>
    <mergeCell ref="F2:F4"/>
    <mergeCell ref="G2:H2"/>
    <mergeCell ref="J3:L3"/>
    <mergeCell ref="J2:P2"/>
    <mergeCell ref="I3:I4"/>
    <mergeCell ref="Q2:AB2"/>
    <mergeCell ref="Q3:V3"/>
    <mergeCell ref="O3:O4"/>
    <mergeCell ref="M3:M4"/>
    <mergeCell ref="N3:N4"/>
    <mergeCell ref="G3:G4"/>
    <mergeCell ref="H3:H4"/>
    <mergeCell ref="AC2:AC4"/>
    <mergeCell ref="P3:P4"/>
    <mergeCell ref="W3:Z3"/>
    <mergeCell ref="G20:G21"/>
    <mergeCell ref="H20:H21"/>
    <mergeCell ref="I20:I21"/>
    <mergeCell ref="C20:C21"/>
    <mergeCell ref="A20:A21"/>
    <mergeCell ref="B20:B21"/>
  </mergeCells>
  <phoneticPr fontId="2" type="noConversion"/>
  <pageMargins left="0.9055118110236221" right="0.19685039370078741" top="0.47244094488188981" bottom="0.39370078740157483" header="0.31496062992125984" footer="0.31496062992125984"/>
  <pageSetup paperSize="8" scale="50" orientation="landscape" r:id="rId1"/>
  <colBreaks count="1" manualBreakCount="1">
    <brk id="29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56"/>
  <sheetViews>
    <sheetView zoomScale="80" zoomScaleNormal="80" zoomScaleSheetLayoutView="70" workbookViewId="0">
      <pane xSplit="1" ySplit="4" topLeftCell="B5" activePane="bottomRight" state="frozen"/>
      <selection activeCell="S35" sqref="S35"/>
      <selection pane="topRight" activeCell="S35" sqref="S35"/>
      <selection pane="bottomLeft" activeCell="S35" sqref="S35"/>
      <selection pane="bottomRight" activeCell="S35" sqref="S35"/>
    </sheetView>
  </sheetViews>
  <sheetFormatPr defaultRowHeight="16.5" x14ac:dyDescent="0.3"/>
  <cols>
    <col min="1" max="1" width="9.625" style="35" customWidth="1"/>
    <col min="2" max="2" width="7" style="8" customWidth="1"/>
    <col min="3" max="3" width="13.375" style="23" customWidth="1"/>
    <col min="4" max="4" width="9.125" style="10" customWidth="1"/>
    <col min="5" max="5" width="9.5" style="8" customWidth="1"/>
    <col min="6" max="6" width="11.125" style="34" customWidth="1"/>
    <col min="7" max="7" width="11.25" style="25" customWidth="1"/>
    <col min="8" max="8" width="11.875" style="26" customWidth="1"/>
    <col min="9" max="9" width="8.25" style="26" customWidth="1"/>
    <col min="10" max="10" width="10.625" customWidth="1"/>
    <col min="14" max="15" width="11.625" bestFit="1" customWidth="1"/>
    <col min="16" max="16" width="9" style="10"/>
    <col min="17" max="18" width="9" style="8"/>
    <col min="19" max="19" width="9" style="10"/>
    <col min="20" max="20" width="11.625" style="6" customWidth="1"/>
    <col min="21" max="22" width="9" style="8"/>
    <col min="23" max="23" width="10.75" style="10" customWidth="1"/>
    <col min="24" max="24" width="11.5" style="10" customWidth="1"/>
    <col min="25" max="25" width="9" style="10"/>
    <col min="26" max="26" width="10" style="10" customWidth="1"/>
    <col min="27" max="27" width="9.375" customWidth="1"/>
    <col min="28" max="28" width="11.125" style="6" customWidth="1"/>
    <col min="29" max="29" width="10.5" style="8" customWidth="1"/>
  </cols>
  <sheetData>
    <row r="1" spans="1:29" ht="49.5" customHeight="1" x14ac:dyDescent="0.3">
      <c r="A1" s="165" t="s">
        <v>30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</row>
    <row r="2" spans="1:29" ht="25.5" customHeight="1" x14ac:dyDescent="0.3">
      <c r="A2" s="193" t="s">
        <v>1</v>
      </c>
      <c r="B2" s="190" t="s">
        <v>27</v>
      </c>
      <c r="C2" s="178" t="s">
        <v>2</v>
      </c>
      <c r="D2" s="175" t="s">
        <v>3</v>
      </c>
      <c r="E2" s="176"/>
      <c r="F2" s="167" t="s">
        <v>29</v>
      </c>
      <c r="G2" s="170" t="s">
        <v>6</v>
      </c>
      <c r="H2" s="171"/>
      <c r="I2" s="32"/>
      <c r="J2" s="175" t="s">
        <v>4</v>
      </c>
      <c r="K2" s="176"/>
      <c r="L2" s="176"/>
      <c r="M2" s="176"/>
      <c r="N2" s="176"/>
      <c r="O2" s="176"/>
      <c r="P2" s="177"/>
      <c r="Q2" s="175" t="s">
        <v>5</v>
      </c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7"/>
      <c r="AC2" s="185" t="s">
        <v>0</v>
      </c>
    </row>
    <row r="3" spans="1:29" ht="25.5" customHeight="1" x14ac:dyDescent="0.3">
      <c r="A3" s="194"/>
      <c r="B3" s="191"/>
      <c r="C3" s="196"/>
      <c r="D3" s="187" t="s">
        <v>26</v>
      </c>
      <c r="E3" s="187" t="s">
        <v>7</v>
      </c>
      <c r="F3" s="168"/>
      <c r="G3" s="178" t="s">
        <v>14</v>
      </c>
      <c r="H3" s="178" t="s">
        <v>15</v>
      </c>
      <c r="I3" s="178" t="s">
        <v>39</v>
      </c>
      <c r="J3" s="172" t="s">
        <v>28</v>
      </c>
      <c r="K3" s="173"/>
      <c r="L3" s="174"/>
      <c r="M3" s="187" t="s">
        <v>8</v>
      </c>
      <c r="N3" s="183" t="s">
        <v>9</v>
      </c>
      <c r="O3" s="187" t="s">
        <v>10</v>
      </c>
      <c r="P3" s="187" t="s">
        <v>41</v>
      </c>
      <c r="Q3" s="180" t="s">
        <v>11</v>
      </c>
      <c r="R3" s="181"/>
      <c r="S3" s="181"/>
      <c r="T3" s="181"/>
      <c r="U3" s="181"/>
      <c r="V3" s="182"/>
      <c r="W3" s="189" t="s">
        <v>12</v>
      </c>
      <c r="X3" s="189"/>
      <c r="Y3" s="189"/>
      <c r="Z3" s="189"/>
      <c r="AA3" s="189" t="s">
        <v>13</v>
      </c>
      <c r="AB3" s="189"/>
      <c r="AC3" s="185"/>
    </row>
    <row r="4" spans="1:29" ht="25.5" customHeight="1" x14ac:dyDescent="0.3">
      <c r="A4" s="195"/>
      <c r="B4" s="192"/>
      <c r="C4" s="179"/>
      <c r="D4" s="188"/>
      <c r="E4" s="188"/>
      <c r="F4" s="169"/>
      <c r="G4" s="179"/>
      <c r="H4" s="179"/>
      <c r="I4" s="179"/>
      <c r="J4" s="19" t="s">
        <v>36</v>
      </c>
      <c r="K4" s="17" t="s">
        <v>16</v>
      </c>
      <c r="L4" s="18" t="s">
        <v>17</v>
      </c>
      <c r="M4" s="188"/>
      <c r="N4" s="184"/>
      <c r="O4" s="188"/>
      <c r="P4" s="188"/>
      <c r="Q4" s="19" t="s">
        <v>38</v>
      </c>
      <c r="R4" s="19" t="s">
        <v>42</v>
      </c>
      <c r="S4" s="18" t="s">
        <v>37</v>
      </c>
      <c r="T4" s="19" t="s">
        <v>18</v>
      </c>
      <c r="U4" s="18" t="s">
        <v>19</v>
      </c>
      <c r="V4" s="18" t="s">
        <v>40</v>
      </c>
      <c r="W4" s="18" t="s">
        <v>20</v>
      </c>
      <c r="X4" s="18" t="s">
        <v>21</v>
      </c>
      <c r="Y4" s="19" t="s">
        <v>22</v>
      </c>
      <c r="Z4" s="18" t="s">
        <v>23</v>
      </c>
      <c r="AA4" s="20" t="s">
        <v>24</v>
      </c>
      <c r="AB4" s="18" t="s">
        <v>25</v>
      </c>
      <c r="AC4" s="186"/>
    </row>
    <row r="5" spans="1:29" ht="39.950000000000003" customHeight="1" x14ac:dyDescent="0.3">
      <c r="A5" s="11" t="s">
        <v>278</v>
      </c>
      <c r="B5" s="7" t="s">
        <v>44</v>
      </c>
      <c r="C5" s="9">
        <v>45350</v>
      </c>
      <c r="D5" s="7" t="s">
        <v>280</v>
      </c>
      <c r="E5" s="7" t="s">
        <v>281</v>
      </c>
      <c r="F5" s="33">
        <v>2324</v>
      </c>
      <c r="G5" s="9">
        <v>45627</v>
      </c>
      <c r="H5" s="24">
        <v>46022</v>
      </c>
      <c r="I5" s="24" t="s">
        <v>61</v>
      </c>
      <c r="J5" s="57">
        <v>23</v>
      </c>
      <c r="K5" s="1"/>
      <c r="L5" s="57">
        <v>23</v>
      </c>
      <c r="M5" s="1" t="s">
        <v>282</v>
      </c>
      <c r="N5" s="11" t="s">
        <v>284</v>
      </c>
      <c r="O5" s="11" t="s">
        <v>283</v>
      </c>
      <c r="P5" s="2" t="s">
        <v>285</v>
      </c>
      <c r="Q5" s="7" t="s">
        <v>58</v>
      </c>
      <c r="R5" s="7" t="s">
        <v>286</v>
      </c>
      <c r="S5" s="84" t="s">
        <v>43</v>
      </c>
      <c r="T5" s="5" t="s">
        <v>287</v>
      </c>
      <c r="U5" s="7">
        <v>0.23</v>
      </c>
      <c r="V5" s="7">
        <v>127</v>
      </c>
      <c r="W5" s="2"/>
      <c r="X5" s="2"/>
      <c r="Y5" s="2" t="s">
        <v>287</v>
      </c>
      <c r="Z5" s="2">
        <v>0.23</v>
      </c>
      <c r="AA5" s="36" t="s">
        <v>288</v>
      </c>
      <c r="AB5" s="5">
        <v>0.05</v>
      </c>
      <c r="AC5" s="7"/>
    </row>
    <row r="6" spans="1:29" ht="39.950000000000003" customHeight="1" x14ac:dyDescent="0.3">
      <c r="A6" s="11" t="s">
        <v>279</v>
      </c>
      <c r="B6" s="7" t="s">
        <v>44</v>
      </c>
      <c r="C6" s="9">
        <v>45350</v>
      </c>
      <c r="D6" s="7" t="s">
        <v>280</v>
      </c>
      <c r="E6" s="7" t="s">
        <v>281</v>
      </c>
      <c r="F6" s="33">
        <v>4917</v>
      </c>
      <c r="G6" s="9">
        <v>45627</v>
      </c>
      <c r="H6" s="24">
        <v>46022</v>
      </c>
      <c r="I6" s="24" t="s">
        <v>61</v>
      </c>
      <c r="J6" s="57">
        <v>46.01</v>
      </c>
      <c r="K6" s="1"/>
      <c r="L6" s="57">
        <v>46.01</v>
      </c>
      <c r="M6" s="1" t="s">
        <v>282</v>
      </c>
      <c r="N6" s="11" t="s">
        <v>284</v>
      </c>
      <c r="O6" s="11" t="s">
        <v>289</v>
      </c>
      <c r="P6" s="84" t="s">
        <v>285</v>
      </c>
      <c r="Q6" s="7" t="s">
        <v>58</v>
      </c>
      <c r="R6" s="7" t="s">
        <v>286</v>
      </c>
      <c r="S6" s="84" t="s">
        <v>43</v>
      </c>
      <c r="T6" s="5" t="s">
        <v>287</v>
      </c>
      <c r="U6" s="7">
        <v>0.46</v>
      </c>
      <c r="V6" s="7">
        <v>253</v>
      </c>
      <c r="W6" s="2"/>
      <c r="X6" s="2"/>
      <c r="Y6" s="2" t="s">
        <v>287</v>
      </c>
      <c r="Z6" s="2">
        <v>0.46</v>
      </c>
      <c r="AA6" s="36" t="s">
        <v>288</v>
      </c>
      <c r="AB6" s="5">
        <v>0.05</v>
      </c>
      <c r="AC6" s="7"/>
    </row>
    <row r="7" spans="1:29" ht="39.950000000000003" customHeight="1" x14ac:dyDescent="0.3">
      <c r="A7" s="11"/>
      <c r="B7" s="7"/>
      <c r="C7" s="22"/>
      <c r="D7" s="7"/>
      <c r="E7" s="7"/>
      <c r="F7" s="33"/>
      <c r="G7" s="9"/>
      <c r="H7" s="24"/>
      <c r="I7" s="24"/>
      <c r="J7" s="1"/>
      <c r="K7" s="1"/>
      <c r="L7" s="1"/>
      <c r="M7" s="1"/>
      <c r="N7" s="1"/>
      <c r="O7" s="1"/>
      <c r="P7" s="2"/>
      <c r="Q7" s="7"/>
      <c r="R7" s="7"/>
      <c r="S7" s="2"/>
      <c r="T7" s="5"/>
      <c r="U7" s="7"/>
      <c r="V7" s="7"/>
      <c r="W7" s="2"/>
      <c r="X7" s="2"/>
      <c r="Y7" s="2"/>
      <c r="Z7" s="2"/>
      <c r="AA7" s="21"/>
      <c r="AB7" s="5"/>
      <c r="AC7" s="7"/>
    </row>
    <row r="8" spans="1:29" ht="39.950000000000003" customHeight="1" x14ac:dyDescent="0.3">
      <c r="A8" s="11"/>
      <c r="B8" s="7"/>
      <c r="C8" s="22"/>
      <c r="D8" s="7"/>
      <c r="E8" s="7"/>
      <c r="F8" s="33"/>
      <c r="G8" s="9"/>
      <c r="H8" s="24"/>
      <c r="I8" s="24"/>
      <c r="J8" s="1"/>
      <c r="K8" s="1"/>
      <c r="L8" s="1"/>
      <c r="M8" s="1"/>
      <c r="N8" s="1"/>
      <c r="O8" s="1"/>
      <c r="P8" s="2"/>
      <c r="Q8" s="7"/>
      <c r="R8" s="7"/>
      <c r="S8" s="2"/>
      <c r="T8" s="5"/>
      <c r="U8" s="7"/>
      <c r="V8" s="7"/>
      <c r="W8" s="2"/>
      <c r="X8" s="2"/>
      <c r="Y8" s="2"/>
      <c r="Z8" s="2"/>
      <c r="AA8" s="21"/>
      <c r="AB8" s="5"/>
      <c r="AC8" s="7"/>
    </row>
    <row r="9" spans="1:29" ht="39.950000000000003" customHeight="1" x14ac:dyDescent="0.3">
      <c r="A9" s="11"/>
      <c r="B9" s="7"/>
      <c r="C9" s="22"/>
      <c r="D9" s="7"/>
      <c r="E9" s="7"/>
      <c r="F9" s="33"/>
      <c r="G9" s="9"/>
      <c r="H9" s="24"/>
      <c r="I9" s="24"/>
      <c r="J9" s="1"/>
      <c r="K9" s="1"/>
      <c r="L9" s="1"/>
      <c r="M9" s="1"/>
      <c r="N9" s="1"/>
      <c r="O9" s="1"/>
      <c r="P9" s="2"/>
      <c r="Q9" s="7"/>
      <c r="R9" s="7"/>
      <c r="S9" s="2"/>
      <c r="T9" s="5"/>
      <c r="U9" s="7"/>
      <c r="V9" s="7"/>
      <c r="W9" s="2"/>
      <c r="X9" s="2"/>
      <c r="Y9" s="2"/>
      <c r="Z9" s="2"/>
      <c r="AA9" s="21"/>
      <c r="AB9" s="5"/>
      <c r="AC9" s="7"/>
    </row>
    <row r="10" spans="1:29" ht="39.950000000000003" customHeight="1" x14ac:dyDescent="0.3">
      <c r="A10" s="11"/>
      <c r="B10" s="7"/>
      <c r="C10" s="22"/>
      <c r="D10" s="7"/>
      <c r="E10" s="7"/>
      <c r="F10" s="33"/>
      <c r="G10" s="9"/>
      <c r="H10" s="24"/>
      <c r="I10" s="24"/>
      <c r="J10" s="1"/>
      <c r="K10" s="1"/>
      <c r="L10" s="1"/>
      <c r="M10" s="1"/>
      <c r="N10" s="1"/>
      <c r="O10" s="1"/>
      <c r="P10" s="2"/>
      <c r="Q10" s="7"/>
      <c r="R10" s="7"/>
      <c r="S10" s="2"/>
      <c r="T10" s="5"/>
      <c r="U10" s="7"/>
      <c r="V10" s="7"/>
      <c r="W10" s="2"/>
      <c r="X10" s="2"/>
      <c r="Y10" s="2"/>
      <c r="Z10" s="2"/>
      <c r="AA10" s="21"/>
      <c r="AB10" s="5"/>
      <c r="AC10" s="7"/>
    </row>
    <row r="11" spans="1:29" ht="39.950000000000003" customHeight="1" x14ac:dyDescent="0.3">
      <c r="A11" s="11"/>
      <c r="B11" s="7"/>
      <c r="C11" s="22"/>
      <c r="D11" s="7"/>
      <c r="E11" s="7"/>
      <c r="F11" s="33"/>
      <c r="G11" s="9"/>
      <c r="H11" s="24"/>
      <c r="I11" s="24"/>
      <c r="J11" s="1"/>
      <c r="K11" s="1"/>
      <c r="L11" s="1"/>
      <c r="M11" s="1"/>
      <c r="N11" s="1"/>
      <c r="O11" s="1"/>
      <c r="P11" s="2"/>
      <c r="Q11" s="7"/>
      <c r="R11" s="7"/>
      <c r="S11" s="2"/>
      <c r="T11" s="5"/>
      <c r="U11" s="7"/>
      <c r="V11" s="7"/>
      <c r="W11" s="2"/>
      <c r="X11" s="2"/>
      <c r="Y11" s="2"/>
      <c r="Z11" s="2"/>
      <c r="AA11" s="21"/>
      <c r="AB11" s="5"/>
      <c r="AC11" s="7"/>
    </row>
    <row r="12" spans="1:29" ht="39.950000000000003" customHeight="1" x14ac:dyDescent="0.3">
      <c r="A12" s="11"/>
      <c r="B12" s="7"/>
      <c r="C12" s="22"/>
      <c r="D12" s="7"/>
      <c r="E12" s="7"/>
      <c r="F12" s="33"/>
      <c r="G12" s="9"/>
      <c r="H12" s="24"/>
      <c r="I12" s="24"/>
      <c r="J12" s="1"/>
      <c r="K12" s="1"/>
      <c r="L12" s="1"/>
      <c r="M12" s="1"/>
      <c r="N12" s="1"/>
      <c r="O12" s="1"/>
      <c r="P12" s="2"/>
      <c r="Q12" s="7"/>
      <c r="R12" s="7"/>
      <c r="S12" s="2"/>
      <c r="T12" s="5"/>
      <c r="U12" s="7"/>
      <c r="V12" s="7"/>
      <c r="W12" s="2"/>
      <c r="X12" s="2"/>
      <c r="Y12" s="2"/>
      <c r="Z12" s="2"/>
      <c r="AA12" s="21"/>
      <c r="AB12" s="5"/>
      <c r="AC12" s="7"/>
    </row>
    <row r="13" spans="1:29" ht="39.950000000000003" customHeight="1" x14ac:dyDescent="0.3">
      <c r="A13" s="11"/>
      <c r="B13" s="7"/>
      <c r="C13" s="22"/>
      <c r="D13" s="7"/>
      <c r="E13" s="7"/>
      <c r="F13" s="33"/>
      <c r="G13" s="9"/>
      <c r="H13" s="24"/>
      <c r="I13" s="24"/>
      <c r="J13" s="1"/>
      <c r="K13" s="1"/>
      <c r="L13" s="1"/>
      <c r="M13" s="1"/>
      <c r="N13" s="1"/>
      <c r="O13" s="1"/>
      <c r="P13" s="2"/>
      <c r="Q13" s="7"/>
      <c r="R13" s="7"/>
      <c r="S13" s="2"/>
      <c r="T13" s="5"/>
      <c r="U13" s="7"/>
      <c r="V13" s="7"/>
      <c r="W13" s="2"/>
      <c r="X13" s="2"/>
      <c r="Y13" s="2"/>
      <c r="Z13" s="2"/>
      <c r="AA13" s="21"/>
      <c r="AB13" s="5"/>
      <c r="AC13" s="7"/>
    </row>
    <row r="14" spans="1:29" ht="39.950000000000003" customHeight="1" x14ac:dyDescent="0.3">
      <c r="A14" s="11"/>
      <c r="B14" s="7"/>
      <c r="C14" s="22"/>
      <c r="D14" s="7"/>
      <c r="E14" s="7"/>
      <c r="F14" s="33"/>
      <c r="G14" s="9"/>
      <c r="H14" s="24"/>
      <c r="I14" s="24"/>
      <c r="J14" s="1"/>
      <c r="K14" s="1"/>
      <c r="L14" s="1"/>
      <c r="M14" s="1"/>
      <c r="N14" s="1"/>
      <c r="O14" s="1"/>
      <c r="P14" s="2"/>
      <c r="Q14" s="7"/>
      <c r="R14" s="7"/>
      <c r="S14" s="2"/>
      <c r="T14" s="5"/>
      <c r="U14" s="7"/>
      <c r="V14" s="7"/>
      <c r="W14" s="2"/>
      <c r="X14" s="2"/>
      <c r="Y14" s="2"/>
      <c r="Z14" s="2"/>
      <c r="AA14" s="21"/>
      <c r="AB14" s="5"/>
      <c r="AC14" s="7"/>
    </row>
    <row r="15" spans="1:29" ht="39.950000000000003" customHeight="1" x14ac:dyDescent="0.3">
      <c r="A15" s="11"/>
      <c r="B15" s="7"/>
      <c r="C15" s="22"/>
      <c r="D15" s="7"/>
      <c r="E15" s="7"/>
      <c r="F15" s="33"/>
      <c r="G15" s="9"/>
      <c r="H15" s="24"/>
      <c r="I15" s="24"/>
      <c r="J15" s="1"/>
      <c r="K15" s="1"/>
      <c r="L15" s="1"/>
      <c r="M15" s="1"/>
      <c r="N15" s="1"/>
      <c r="O15" s="1"/>
      <c r="P15" s="2"/>
      <c r="Q15" s="7"/>
      <c r="R15" s="7"/>
      <c r="S15" s="2"/>
      <c r="T15" s="5"/>
      <c r="U15" s="7"/>
      <c r="V15" s="7"/>
      <c r="W15" s="2"/>
      <c r="X15" s="2"/>
      <c r="Y15" s="2"/>
      <c r="Z15" s="2"/>
      <c r="AA15" s="21"/>
      <c r="AB15" s="5"/>
      <c r="AC15" s="7"/>
    </row>
    <row r="16" spans="1:29" ht="39.950000000000003" customHeight="1" x14ac:dyDescent="0.3">
      <c r="A16" s="11"/>
      <c r="B16" s="7"/>
      <c r="C16" s="22"/>
      <c r="D16" s="7"/>
      <c r="E16" s="7"/>
      <c r="F16" s="33"/>
      <c r="G16" s="9"/>
      <c r="H16" s="24"/>
      <c r="I16" s="24"/>
      <c r="J16" s="1"/>
      <c r="K16" s="1"/>
      <c r="L16" s="1"/>
      <c r="M16" s="1"/>
      <c r="N16" s="1"/>
      <c r="O16" s="1"/>
      <c r="P16" s="2"/>
      <c r="Q16" s="7"/>
      <c r="R16" s="7"/>
      <c r="S16" s="2"/>
      <c r="T16" s="5"/>
      <c r="U16" s="7"/>
      <c r="V16" s="7"/>
      <c r="W16" s="2"/>
      <c r="X16" s="2"/>
      <c r="Y16" s="2"/>
      <c r="Z16" s="2"/>
      <c r="AA16" s="21"/>
      <c r="AB16" s="5"/>
      <c r="AC16" s="7"/>
    </row>
    <row r="17" spans="1:29" ht="39.950000000000003" customHeight="1" x14ac:dyDescent="0.3">
      <c r="A17" s="11"/>
      <c r="B17" s="7"/>
      <c r="C17" s="22"/>
      <c r="D17" s="7"/>
      <c r="E17" s="7"/>
      <c r="F17" s="33"/>
      <c r="G17" s="9"/>
      <c r="H17" s="24"/>
      <c r="I17" s="24"/>
      <c r="J17" s="1"/>
      <c r="K17" s="1"/>
      <c r="L17" s="1"/>
      <c r="M17" s="1"/>
      <c r="N17" s="1"/>
      <c r="O17" s="1"/>
      <c r="P17" s="2"/>
      <c r="Q17" s="7"/>
      <c r="R17" s="7"/>
      <c r="S17" s="2"/>
      <c r="T17" s="5"/>
      <c r="U17" s="7"/>
      <c r="V17" s="7"/>
      <c r="W17" s="2"/>
      <c r="X17" s="2"/>
      <c r="Y17" s="2"/>
      <c r="Z17" s="2"/>
      <c r="AA17" s="21"/>
      <c r="AB17" s="5"/>
      <c r="AC17" s="7"/>
    </row>
    <row r="18" spans="1:29" ht="39.950000000000003" customHeight="1" x14ac:dyDescent="0.3">
      <c r="A18" s="11"/>
      <c r="B18" s="7"/>
      <c r="C18" s="22"/>
      <c r="D18" s="7"/>
      <c r="E18" s="7"/>
      <c r="F18" s="33"/>
      <c r="G18" s="9"/>
      <c r="H18" s="24"/>
      <c r="I18" s="24"/>
      <c r="J18" s="1"/>
      <c r="K18" s="1"/>
      <c r="L18" s="1"/>
      <c r="M18" s="1"/>
      <c r="N18" s="1"/>
      <c r="O18" s="1"/>
      <c r="P18" s="2"/>
      <c r="Q18" s="7"/>
      <c r="R18" s="7"/>
      <c r="S18" s="2"/>
      <c r="T18" s="5"/>
      <c r="U18" s="7"/>
      <c r="V18" s="7"/>
      <c r="W18" s="2"/>
      <c r="X18" s="2"/>
      <c r="Y18" s="2"/>
      <c r="Z18" s="2"/>
      <c r="AA18" s="21"/>
      <c r="AB18" s="5"/>
      <c r="AC18" s="7"/>
    </row>
    <row r="19" spans="1:29" ht="39.950000000000003" customHeight="1" x14ac:dyDescent="0.3">
      <c r="A19" s="11"/>
      <c r="B19" s="7"/>
      <c r="C19" s="22"/>
      <c r="D19" s="7"/>
      <c r="E19" s="7"/>
      <c r="F19" s="33"/>
      <c r="G19" s="9"/>
      <c r="H19" s="24"/>
      <c r="I19" s="24"/>
      <c r="J19" s="1"/>
      <c r="K19" s="1"/>
      <c r="L19" s="1"/>
      <c r="M19" s="1"/>
      <c r="N19" s="1"/>
      <c r="O19" s="1"/>
      <c r="P19" s="2"/>
      <c r="Q19" s="7"/>
      <c r="R19" s="7"/>
      <c r="S19" s="2"/>
      <c r="T19" s="5"/>
      <c r="U19" s="7"/>
      <c r="V19" s="7"/>
      <c r="W19" s="2"/>
      <c r="X19" s="2"/>
      <c r="Y19" s="2"/>
      <c r="Z19" s="2"/>
      <c r="AA19" s="21"/>
      <c r="AB19" s="5"/>
      <c r="AC19" s="7"/>
    </row>
    <row r="20" spans="1:29" ht="39.950000000000003" customHeight="1" x14ac:dyDescent="0.3">
      <c r="A20" s="11"/>
      <c r="B20" s="7"/>
      <c r="C20" s="22"/>
      <c r="D20" s="7"/>
      <c r="E20" s="7"/>
      <c r="F20" s="33"/>
      <c r="G20" s="9"/>
      <c r="H20" s="24"/>
      <c r="I20" s="24"/>
      <c r="J20" s="1"/>
      <c r="K20" s="1"/>
      <c r="L20" s="1"/>
      <c r="M20" s="1"/>
      <c r="N20" s="1"/>
      <c r="O20" s="1"/>
      <c r="P20" s="2"/>
      <c r="Q20" s="7"/>
      <c r="R20" s="7"/>
      <c r="S20" s="2"/>
      <c r="T20" s="5"/>
      <c r="U20" s="7"/>
      <c r="V20" s="7"/>
      <c r="W20" s="2"/>
      <c r="X20" s="2"/>
      <c r="Y20" s="2"/>
      <c r="Z20" s="2"/>
      <c r="AA20" s="21"/>
      <c r="AB20" s="5"/>
      <c r="AC20" s="7"/>
    </row>
    <row r="21" spans="1:29" ht="39.950000000000003" customHeight="1" x14ac:dyDescent="0.3">
      <c r="A21" s="11"/>
      <c r="B21" s="7"/>
      <c r="C21" s="9"/>
      <c r="D21" s="7"/>
      <c r="E21" s="7"/>
      <c r="F21" s="27"/>
      <c r="G21" s="9"/>
      <c r="H21" s="24"/>
      <c r="I21" s="24"/>
      <c r="J21" s="29"/>
      <c r="K21" s="29"/>
      <c r="L21" s="29"/>
      <c r="M21" s="1"/>
      <c r="N21" s="1"/>
      <c r="O21" s="2"/>
      <c r="P21" s="2"/>
      <c r="Q21" s="7"/>
      <c r="R21" s="7"/>
      <c r="S21" s="2"/>
      <c r="T21" s="5"/>
      <c r="U21" s="7"/>
      <c r="V21" s="7"/>
      <c r="W21" s="2"/>
      <c r="X21" s="2"/>
      <c r="Y21" s="2"/>
      <c r="Z21" s="7"/>
      <c r="AA21" s="21"/>
      <c r="AB21" s="5"/>
      <c r="AC21" s="7"/>
    </row>
    <row r="22" spans="1:29" ht="39.950000000000003" customHeight="1" x14ac:dyDescent="0.3">
      <c r="A22" s="11"/>
      <c r="B22" s="7"/>
      <c r="C22" s="9"/>
      <c r="D22" s="7"/>
      <c r="E22" s="7"/>
      <c r="F22" s="27"/>
      <c r="G22" s="9"/>
      <c r="H22" s="24"/>
      <c r="I22" s="24"/>
      <c r="J22" s="29"/>
      <c r="K22" s="29"/>
      <c r="L22" s="29"/>
      <c r="M22" s="1"/>
      <c r="N22" s="1"/>
      <c r="O22" s="2"/>
      <c r="P22" s="2"/>
      <c r="Q22" s="7"/>
      <c r="R22" s="7"/>
      <c r="S22" s="2"/>
      <c r="T22" s="5"/>
      <c r="U22" s="7"/>
      <c r="V22" s="7"/>
      <c r="W22" s="2"/>
      <c r="X22" s="2"/>
      <c r="Y22" s="2"/>
      <c r="Z22" s="7"/>
      <c r="AA22" s="21"/>
      <c r="AB22" s="5"/>
      <c r="AC22" s="7"/>
    </row>
    <row r="23" spans="1:29" ht="53.25" customHeight="1" x14ac:dyDescent="0.3">
      <c r="A23" s="11"/>
      <c r="B23" s="7"/>
      <c r="C23" s="9"/>
      <c r="D23" s="7"/>
      <c r="E23" s="7"/>
      <c r="F23" s="3"/>
      <c r="G23" s="9"/>
      <c r="H23" s="24"/>
      <c r="I23" s="24"/>
      <c r="J23" s="29"/>
      <c r="K23" s="2"/>
      <c r="L23" s="2"/>
      <c r="M23" s="1"/>
      <c r="N23" s="1"/>
      <c r="O23" s="2"/>
      <c r="P23" s="7"/>
      <c r="Q23" s="7"/>
      <c r="R23" s="7"/>
      <c r="S23" s="2"/>
      <c r="T23" s="5"/>
      <c r="U23" s="7"/>
      <c r="V23" s="7"/>
      <c r="W23" s="2"/>
      <c r="X23" s="2"/>
      <c r="Y23" s="2"/>
      <c r="Z23" s="7"/>
      <c r="AA23" s="21"/>
      <c r="AB23" s="5"/>
      <c r="AC23" s="7"/>
    </row>
    <row r="24" spans="1:29" ht="39.950000000000003" customHeight="1" x14ac:dyDescent="0.3">
      <c r="A24" s="11"/>
      <c r="B24" s="7"/>
      <c r="C24" s="9"/>
      <c r="D24" s="7"/>
      <c r="E24" s="7"/>
      <c r="F24" s="3"/>
      <c r="G24" s="9"/>
      <c r="H24" s="24"/>
      <c r="I24" s="24"/>
      <c r="J24" s="29"/>
      <c r="K24" s="2"/>
      <c r="L24" s="2"/>
      <c r="M24" s="1"/>
      <c r="N24" s="1"/>
      <c r="O24" s="2"/>
      <c r="P24" s="7"/>
      <c r="Q24" s="7"/>
      <c r="R24" s="7"/>
      <c r="S24" s="2"/>
      <c r="T24" s="5"/>
      <c r="U24" s="7"/>
      <c r="V24" s="7"/>
      <c r="W24" s="2"/>
      <c r="X24" s="2"/>
      <c r="Y24" s="2"/>
      <c r="Z24" s="7"/>
      <c r="AA24" s="21"/>
      <c r="AB24" s="5"/>
      <c r="AC24" s="7"/>
    </row>
    <row r="25" spans="1:29" ht="39.950000000000003" customHeight="1" x14ac:dyDescent="0.3">
      <c r="A25" s="11"/>
      <c r="B25" s="7"/>
      <c r="C25" s="9"/>
      <c r="D25" s="7"/>
      <c r="E25" s="7"/>
      <c r="F25" s="3"/>
      <c r="G25" s="9"/>
      <c r="H25" s="24"/>
      <c r="I25" s="24"/>
      <c r="J25" s="29"/>
      <c r="K25" s="2"/>
      <c r="L25" s="2"/>
      <c r="M25" s="1"/>
      <c r="N25" s="1"/>
      <c r="O25" s="2"/>
      <c r="P25" s="2"/>
      <c r="Q25" s="7"/>
      <c r="R25" s="7"/>
      <c r="S25" s="2"/>
      <c r="T25" s="5"/>
      <c r="U25" s="7"/>
      <c r="V25" s="7"/>
      <c r="W25" s="2"/>
      <c r="X25" s="2"/>
      <c r="Y25" s="2"/>
      <c r="Z25" s="7"/>
      <c r="AA25" s="21"/>
      <c r="AB25" s="5"/>
      <c r="AC25" s="7"/>
    </row>
    <row r="26" spans="1:29" ht="39.950000000000003" customHeight="1" x14ac:dyDescent="0.3">
      <c r="A26" s="11"/>
      <c r="B26" s="7"/>
      <c r="C26" s="9"/>
      <c r="D26" s="7"/>
      <c r="E26" s="7"/>
      <c r="F26" s="3"/>
      <c r="G26" s="9"/>
      <c r="H26" s="24"/>
      <c r="I26" s="24"/>
      <c r="J26" s="29"/>
      <c r="K26" s="2"/>
      <c r="L26" s="2"/>
      <c r="M26" s="1"/>
      <c r="N26" s="1"/>
      <c r="O26" s="2"/>
      <c r="P26" s="2"/>
      <c r="Q26" s="7"/>
      <c r="R26" s="7"/>
      <c r="S26" s="2"/>
      <c r="T26" s="5"/>
      <c r="U26" s="7"/>
      <c r="V26" s="7"/>
      <c r="W26" s="2"/>
      <c r="X26" s="2"/>
      <c r="Y26" s="2"/>
      <c r="Z26" s="7"/>
      <c r="AA26" s="21"/>
      <c r="AB26" s="5"/>
      <c r="AC26" s="7"/>
    </row>
    <row r="27" spans="1:29" ht="39.950000000000003" customHeight="1" x14ac:dyDescent="0.3">
      <c r="A27" s="11"/>
      <c r="B27" s="7"/>
      <c r="C27" s="9"/>
      <c r="D27" s="7"/>
      <c r="E27" s="7"/>
      <c r="F27" s="3"/>
      <c r="G27" s="9"/>
      <c r="H27" s="24"/>
      <c r="I27" s="24"/>
      <c r="J27" s="29"/>
      <c r="K27" s="2"/>
      <c r="L27" s="2"/>
      <c r="M27" s="1"/>
      <c r="N27" s="1"/>
      <c r="O27" s="2"/>
      <c r="P27" s="2"/>
      <c r="Q27" s="7"/>
      <c r="R27" s="7"/>
      <c r="S27" s="2"/>
      <c r="T27" s="5"/>
      <c r="U27" s="7"/>
      <c r="V27" s="7"/>
      <c r="W27" s="2"/>
      <c r="X27" s="2"/>
      <c r="Y27" s="2"/>
      <c r="Z27" s="7"/>
      <c r="AA27" s="21"/>
      <c r="AB27" s="5"/>
      <c r="AC27" s="7"/>
    </row>
    <row r="28" spans="1:29" ht="39.950000000000003" customHeight="1" x14ac:dyDescent="0.3">
      <c r="A28" s="11"/>
      <c r="B28" s="7"/>
      <c r="C28" s="9"/>
      <c r="D28" s="7"/>
      <c r="E28" s="7"/>
      <c r="F28" s="3"/>
      <c r="G28" s="9"/>
      <c r="H28" s="24"/>
      <c r="I28" s="24"/>
      <c r="J28" s="29"/>
      <c r="K28" s="2"/>
      <c r="L28" s="2"/>
      <c r="M28" s="1"/>
      <c r="N28" s="1"/>
      <c r="O28" s="2"/>
      <c r="P28" s="2"/>
      <c r="Q28" s="7"/>
      <c r="R28" s="7"/>
      <c r="S28" s="2"/>
      <c r="T28" s="5"/>
      <c r="U28" s="7"/>
      <c r="V28" s="7"/>
      <c r="W28" s="2"/>
      <c r="X28" s="2"/>
      <c r="Y28" s="2"/>
      <c r="Z28" s="7"/>
      <c r="AA28" s="21"/>
      <c r="AB28" s="5"/>
      <c r="AC28" s="7"/>
    </row>
    <row r="29" spans="1:29" ht="39.950000000000003" customHeight="1" x14ac:dyDescent="0.3">
      <c r="A29" s="11"/>
      <c r="B29" s="7"/>
      <c r="C29" s="9"/>
      <c r="D29" s="7"/>
      <c r="E29" s="7"/>
      <c r="F29" s="3"/>
      <c r="G29" s="9"/>
      <c r="H29" s="24"/>
      <c r="I29" s="24"/>
      <c r="J29" s="29"/>
      <c r="K29" s="2"/>
      <c r="L29" s="2"/>
      <c r="M29" s="1"/>
      <c r="N29" s="1"/>
      <c r="O29" s="2"/>
      <c r="P29" s="2"/>
      <c r="Q29" s="7"/>
      <c r="R29" s="7"/>
      <c r="S29" s="2"/>
      <c r="T29" s="5"/>
      <c r="U29" s="7"/>
      <c r="V29" s="7"/>
      <c r="W29" s="2"/>
      <c r="X29" s="2"/>
      <c r="Y29" s="2"/>
      <c r="Z29" s="7"/>
      <c r="AA29" s="21"/>
      <c r="AB29" s="5"/>
      <c r="AC29" s="7"/>
    </row>
    <row r="30" spans="1:29" ht="39.950000000000003" customHeight="1" x14ac:dyDescent="0.3">
      <c r="A30" s="11"/>
      <c r="B30" s="7"/>
      <c r="C30" s="9"/>
      <c r="D30" s="7"/>
      <c r="E30" s="7"/>
      <c r="F30" s="3"/>
      <c r="G30" s="9"/>
      <c r="H30" s="24"/>
      <c r="I30" s="24"/>
      <c r="J30" s="29"/>
      <c r="K30" s="2"/>
      <c r="L30" s="2"/>
      <c r="M30" s="1"/>
      <c r="N30" s="1"/>
      <c r="O30" s="2"/>
      <c r="P30" s="2"/>
      <c r="Q30" s="7"/>
      <c r="R30" s="7"/>
      <c r="S30" s="2"/>
      <c r="T30" s="5"/>
      <c r="U30" s="7"/>
      <c r="V30" s="7"/>
      <c r="W30" s="2"/>
      <c r="X30" s="2"/>
      <c r="Y30" s="2"/>
      <c r="Z30" s="7"/>
      <c r="AA30" s="21"/>
      <c r="AB30" s="5"/>
      <c r="AC30" s="7"/>
    </row>
    <row r="31" spans="1:29" ht="39.950000000000003" customHeight="1" x14ac:dyDescent="0.3">
      <c r="A31" s="11"/>
      <c r="B31" s="7"/>
      <c r="C31" s="9"/>
      <c r="D31" s="7"/>
      <c r="E31" s="7"/>
      <c r="F31" s="28"/>
      <c r="G31" s="9"/>
      <c r="H31" s="24"/>
      <c r="I31" s="24"/>
      <c r="J31" s="30"/>
      <c r="K31" s="31"/>
      <c r="L31" s="31"/>
      <c r="M31" s="1"/>
      <c r="N31" s="1"/>
      <c r="O31" s="2"/>
      <c r="P31" s="2"/>
      <c r="Q31" s="7"/>
      <c r="R31" s="7"/>
      <c r="S31" s="2"/>
      <c r="T31" s="5"/>
      <c r="U31" s="7"/>
      <c r="V31" s="7"/>
      <c r="W31" s="2"/>
      <c r="X31" s="2"/>
      <c r="Y31" s="2"/>
      <c r="Z31" s="7"/>
      <c r="AA31" s="21"/>
      <c r="AB31" s="5"/>
      <c r="AC31" s="7"/>
    </row>
    <row r="32" spans="1:29" ht="39.950000000000003" customHeight="1" x14ac:dyDescent="0.3">
      <c r="A32" s="11"/>
      <c r="B32" s="7"/>
      <c r="C32" s="9"/>
      <c r="D32" s="7"/>
      <c r="E32" s="7"/>
      <c r="F32" s="28"/>
      <c r="G32" s="9"/>
      <c r="H32" s="24"/>
      <c r="I32" s="24"/>
      <c r="J32" s="30"/>
      <c r="K32" s="31"/>
      <c r="L32" s="31"/>
      <c r="M32" s="1"/>
      <c r="N32" s="1"/>
      <c r="O32" s="2"/>
      <c r="P32" s="2"/>
      <c r="Q32" s="7"/>
      <c r="R32" s="7"/>
      <c r="S32" s="2"/>
      <c r="T32" s="5"/>
      <c r="U32" s="7"/>
      <c r="V32" s="7"/>
      <c r="W32" s="2"/>
      <c r="X32" s="2"/>
      <c r="Y32" s="2"/>
      <c r="Z32" s="7"/>
      <c r="AA32" s="21"/>
      <c r="AB32" s="5"/>
      <c r="AC32" s="7"/>
    </row>
    <row r="33" spans="1:29" ht="39.950000000000003" customHeight="1" x14ac:dyDescent="0.3">
      <c r="A33" s="11"/>
      <c r="B33" s="7"/>
      <c r="C33" s="9"/>
      <c r="D33" s="7"/>
      <c r="E33" s="7"/>
      <c r="F33" s="28"/>
      <c r="G33" s="9"/>
      <c r="H33" s="24"/>
      <c r="I33" s="24"/>
      <c r="J33" s="30"/>
      <c r="K33" s="31"/>
      <c r="L33" s="31"/>
      <c r="M33" s="1"/>
      <c r="N33" s="1"/>
      <c r="O33" s="2"/>
      <c r="P33" s="2"/>
      <c r="Q33" s="7"/>
      <c r="R33" s="7"/>
      <c r="S33" s="2"/>
      <c r="T33" s="5"/>
      <c r="U33" s="7"/>
      <c r="V33" s="7"/>
      <c r="W33" s="2"/>
      <c r="X33" s="2"/>
      <c r="Y33" s="2"/>
      <c r="Z33" s="7"/>
      <c r="AA33" s="21"/>
      <c r="AB33" s="5"/>
      <c r="AC33" s="7"/>
    </row>
    <row r="34" spans="1:29" ht="39.950000000000003" customHeight="1" x14ac:dyDescent="0.3">
      <c r="A34" s="11"/>
      <c r="B34" s="7"/>
      <c r="C34" s="9"/>
      <c r="D34" s="7"/>
      <c r="E34" s="7"/>
      <c r="F34" s="28"/>
      <c r="G34" s="9"/>
      <c r="H34" s="24"/>
      <c r="I34" s="24"/>
      <c r="J34" s="30"/>
      <c r="K34" s="31"/>
      <c r="L34" s="31"/>
      <c r="M34" s="1"/>
      <c r="N34" s="1"/>
      <c r="O34" s="2"/>
      <c r="P34" s="2"/>
      <c r="Q34" s="7"/>
      <c r="R34" s="7"/>
      <c r="S34" s="2"/>
      <c r="T34" s="5"/>
      <c r="U34" s="7"/>
      <c r="V34" s="7"/>
      <c r="W34" s="2"/>
      <c r="X34" s="2"/>
      <c r="Y34" s="2"/>
      <c r="Z34" s="7"/>
      <c r="AA34" s="21"/>
      <c r="AB34" s="5"/>
      <c r="AC34" s="7"/>
    </row>
    <row r="35" spans="1:29" ht="39.950000000000003" customHeight="1" x14ac:dyDescent="0.3">
      <c r="A35" s="11"/>
      <c r="B35" s="7"/>
      <c r="C35" s="9"/>
      <c r="D35" s="7"/>
      <c r="E35" s="7"/>
      <c r="F35" s="28"/>
      <c r="G35" s="9"/>
      <c r="H35" s="24"/>
      <c r="I35" s="24"/>
      <c r="J35" s="30"/>
      <c r="K35" s="31"/>
      <c r="L35" s="31"/>
      <c r="M35" s="1"/>
      <c r="N35" s="1"/>
      <c r="O35" s="2"/>
      <c r="P35" s="2"/>
      <c r="Q35" s="7"/>
      <c r="R35" s="7"/>
      <c r="S35" s="2"/>
      <c r="T35" s="5"/>
      <c r="U35" s="7"/>
      <c r="V35" s="7"/>
      <c r="W35" s="2"/>
      <c r="X35" s="2"/>
      <c r="Y35" s="2"/>
      <c r="Z35" s="7"/>
      <c r="AA35" s="21"/>
      <c r="AB35" s="5"/>
      <c r="AC35" s="7"/>
    </row>
    <row r="36" spans="1:29" ht="39.950000000000003" customHeight="1" x14ac:dyDescent="0.3">
      <c r="A36" s="11"/>
      <c r="B36" s="7"/>
      <c r="C36" s="9"/>
      <c r="D36" s="7"/>
      <c r="E36" s="7"/>
      <c r="F36" s="28"/>
      <c r="G36" s="9"/>
      <c r="H36" s="24"/>
      <c r="I36" s="24"/>
      <c r="J36" s="30"/>
      <c r="K36" s="31"/>
      <c r="L36" s="31"/>
      <c r="M36" s="1"/>
      <c r="N36" s="1"/>
      <c r="O36" s="2"/>
      <c r="P36" s="2"/>
      <c r="Q36" s="7"/>
      <c r="R36" s="7"/>
      <c r="S36" s="2"/>
      <c r="T36" s="5"/>
      <c r="U36" s="7"/>
      <c r="V36" s="7"/>
      <c r="W36" s="2"/>
      <c r="X36" s="2"/>
      <c r="Y36" s="2"/>
      <c r="Z36" s="7"/>
      <c r="AA36" s="21"/>
      <c r="AB36" s="5"/>
      <c r="AC36" s="7"/>
    </row>
    <row r="37" spans="1:29" ht="39.950000000000003" customHeight="1" x14ac:dyDescent="0.3">
      <c r="A37" s="11"/>
      <c r="B37" s="7"/>
      <c r="C37" s="9"/>
      <c r="D37" s="7"/>
      <c r="E37" s="7"/>
      <c r="F37" s="28"/>
      <c r="G37" s="9"/>
      <c r="H37" s="24"/>
      <c r="I37" s="24"/>
      <c r="J37" s="30"/>
      <c r="K37" s="31"/>
      <c r="L37" s="31"/>
      <c r="M37" s="1"/>
      <c r="N37" s="1"/>
      <c r="O37" s="2"/>
      <c r="P37" s="7"/>
      <c r="Q37" s="7"/>
      <c r="R37" s="7"/>
      <c r="S37" s="2"/>
      <c r="T37" s="5"/>
      <c r="U37" s="7"/>
      <c r="V37" s="7"/>
      <c r="W37" s="2"/>
      <c r="X37" s="2"/>
      <c r="Y37" s="2"/>
      <c r="Z37" s="7"/>
      <c r="AA37" s="21"/>
      <c r="AB37" s="5"/>
      <c r="AC37" s="7"/>
    </row>
    <row r="38" spans="1:29" ht="39.950000000000003" customHeight="1" x14ac:dyDescent="0.3">
      <c r="A38" s="11"/>
      <c r="B38" s="7"/>
      <c r="C38" s="9"/>
      <c r="D38" s="7"/>
      <c r="E38" s="7"/>
      <c r="F38" s="28"/>
      <c r="G38" s="9"/>
      <c r="H38" s="24"/>
      <c r="I38" s="24"/>
      <c r="J38" s="30"/>
      <c r="K38" s="31"/>
      <c r="L38" s="31"/>
      <c r="M38" s="1"/>
      <c r="N38" s="1"/>
      <c r="O38" s="2"/>
      <c r="P38" s="2"/>
      <c r="Q38" s="7"/>
      <c r="R38" s="7"/>
      <c r="S38" s="2"/>
      <c r="T38" s="5"/>
      <c r="U38" s="7"/>
      <c r="V38" s="7"/>
      <c r="W38" s="2"/>
      <c r="X38" s="2"/>
      <c r="Y38" s="2"/>
      <c r="Z38" s="7"/>
      <c r="AA38" s="21"/>
      <c r="AB38" s="5"/>
      <c r="AC38" s="7"/>
    </row>
    <row r="39" spans="1:29" ht="39.950000000000003" customHeight="1" x14ac:dyDescent="0.3">
      <c r="A39" s="11"/>
      <c r="B39" s="7"/>
      <c r="C39" s="9"/>
      <c r="D39" s="7"/>
      <c r="E39" s="7"/>
      <c r="F39" s="28"/>
      <c r="G39" s="9"/>
      <c r="H39" s="24"/>
      <c r="I39" s="24"/>
      <c r="J39" s="30"/>
      <c r="K39" s="31"/>
      <c r="L39" s="31"/>
      <c r="M39" s="1"/>
      <c r="N39" s="1"/>
      <c r="O39" s="2"/>
      <c r="P39" s="2"/>
      <c r="Q39" s="7"/>
      <c r="R39" s="7"/>
      <c r="S39" s="2"/>
      <c r="T39" s="5"/>
      <c r="U39" s="7"/>
      <c r="V39" s="7"/>
      <c r="W39" s="2"/>
      <c r="X39" s="2"/>
      <c r="Y39" s="2"/>
      <c r="Z39" s="7"/>
      <c r="AA39" s="21"/>
      <c r="AB39" s="5"/>
      <c r="AC39" s="7"/>
    </row>
    <row r="40" spans="1:29" ht="39.950000000000003" customHeight="1" x14ac:dyDescent="0.3">
      <c r="A40" s="11"/>
      <c r="B40" s="7"/>
      <c r="C40" s="9"/>
      <c r="D40" s="7"/>
      <c r="E40" s="7"/>
      <c r="F40" s="28"/>
      <c r="G40" s="9"/>
      <c r="H40" s="24"/>
      <c r="I40" s="24"/>
      <c r="J40" s="30"/>
      <c r="K40" s="31"/>
      <c r="L40" s="31"/>
      <c r="M40" s="1"/>
      <c r="N40" s="1"/>
      <c r="O40" s="2"/>
      <c r="P40" s="2"/>
      <c r="Q40" s="7"/>
      <c r="R40" s="7"/>
      <c r="S40" s="2"/>
      <c r="T40" s="5"/>
      <c r="U40" s="7"/>
      <c r="V40" s="7"/>
      <c r="W40" s="2"/>
      <c r="X40" s="2"/>
      <c r="Y40" s="2"/>
      <c r="Z40" s="7"/>
      <c r="AA40" s="21"/>
      <c r="AB40" s="5"/>
      <c r="AC40" s="7"/>
    </row>
    <row r="41" spans="1:29" ht="39.950000000000003" customHeight="1" x14ac:dyDescent="0.3">
      <c r="A41" s="11"/>
      <c r="B41" s="7"/>
      <c r="C41" s="9"/>
      <c r="D41" s="7"/>
      <c r="E41" s="7"/>
      <c r="F41" s="28"/>
      <c r="G41" s="9"/>
      <c r="H41" s="24"/>
      <c r="I41" s="24"/>
      <c r="J41" s="30"/>
      <c r="K41" s="31"/>
      <c r="L41" s="31"/>
      <c r="M41" s="1"/>
      <c r="N41" s="1"/>
      <c r="O41" s="2"/>
      <c r="P41" s="2"/>
      <c r="Q41" s="7"/>
      <c r="R41" s="7"/>
      <c r="S41" s="2"/>
      <c r="T41" s="5"/>
      <c r="U41" s="7"/>
      <c r="V41" s="7"/>
      <c r="W41" s="2"/>
      <c r="X41" s="2"/>
      <c r="Y41" s="2"/>
      <c r="Z41" s="7"/>
      <c r="AA41" s="21"/>
      <c r="AB41" s="5"/>
      <c r="AC41" s="7"/>
    </row>
    <row r="42" spans="1:29" ht="39.950000000000003" customHeight="1" x14ac:dyDescent="0.3">
      <c r="A42" s="11"/>
      <c r="B42" s="7"/>
      <c r="C42" s="9"/>
      <c r="D42" s="7"/>
      <c r="E42" s="7"/>
      <c r="F42" s="28"/>
      <c r="G42" s="9"/>
      <c r="H42" s="24"/>
      <c r="I42" s="24"/>
      <c r="J42" s="30"/>
      <c r="K42" s="31"/>
      <c r="L42" s="31"/>
      <c r="M42" s="1"/>
      <c r="N42" s="1"/>
      <c r="O42" s="2"/>
      <c r="P42" s="2"/>
      <c r="Q42" s="7"/>
      <c r="R42" s="7"/>
      <c r="S42" s="2"/>
      <c r="T42" s="5"/>
      <c r="U42" s="7"/>
      <c r="V42" s="7"/>
      <c r="W42" s="2"/>
      <c r="X42" s="2"/>
      <c r="Y42" s="2"/>
      <c r="Z42" s="7"/>
      <c r="AA42" s="21"/>
      <c r="AB42" s="5"/>
      <c r="AC42" s="7"/>
    </row>
    <row r="43" spans="1:29" ht="39.950000000000003" customHeight="1" x14ac:dyDescent="0.3">
      <c r="A43" s="11"/>
      <c r="B43" s="2"/>
      <c r="C43" s="9"/>
      <c r="D43" s="2"/>
      <c r="E43" s="2"/>
      <c r="F43" s="28"/>
      <c r="G43" s="9"/>
      <c r="H43" s="9"/>
      <c r="I43" s="9"/>
      <c r="J43" s="30"/>
      <c r="K43" s="31"/>
      <c r="L43" s="31"/>
      <c r="M43" s="1"/>
      <c r="N43" s="12"/>
      <c r="O43" s="1"/>
      <c r="P43" s="1"/>
      <c r="Q43" s="5"/>
      <c r="R43" s="5"/>
      <c r="S43" s="1"/>
      <c r="T43" s="7"/>
      <c r="U43" s="1"/>
      <c r="V43" s="1"/>
      <c r="W43" s="2"/>
      <c r="X43" s="1"/>
      <c r="Y43" s="7"/>
      <c r="Z43" s="1"/>
      <c r="AA43" s="13"/>
      <c r="AB43" s="1"/>
      <c r="AC43" s="16"/>
    </row>
    <row r="44" spans="1:29" ht="39.950000000000003" customHeight="1" x14ac:dyDescent="0.3">
      <c r="A44" s="11"/>
      <c r="B44" s="7"/>
      <c r="C44" s="9"/>
      <c r="D44" s="7"/>
      <c r="E44" s="7"/>
      <c r="F44" s="28"/>
      <c r="G44" s="9"/>
      <c r="H44" s="24"/>
      <c r="I44" s="24"/>
      <c r="J44" s="30"/>
      <c r="K44" s="31"/>
      <c r="L44" s="31"/>
      <c r="M44" s="1"/>
      <c r="N44" s="1"/>
      <c r="O44" s="2"/>
      <c r="P44" s="2"/>
      <c r="Q44" s="7"/>
      <c r="R44" s="7"/>
      <c r="S44" s="2"/>
      <c r="T44" s="5"/>
      <c r="U44" s="7"/>
      <c r="V44" s="7"/>
      <c r="W44" s="2"/>
      <c r="X44" s="2"/>
      <c r="Y44" s="2"/>
      <c r="Z44" s="7"/>
      <c r="AA44" s="21"/>
      <c r="AB44" s="5"/>
      <c r="AC44" s="7"/>
    </row>
    <row r="45" spans="1:29" ht="39.950000000000003" customHeight="1" x14ac:dyDescent="0.3">
      <c r="A45" s="11"/>
      <c r="B45" s="7"/>
      <c r="C45" s="9"/>
      <c r="D45" s="7"/>
      <c r="E45" s="7"/>
      <c r="F45" s="28"/>
      <c r="G45" s="9"/>
      <c r="H45" s="24"/>
      <c r="I45" s="24"/>
      <c r="J45" s="30"/>
      <c r="K45" s="31"/>
      <c r="L45" s="31"/>
      <c r="M45" s="1"/>
      <c r="N45" s="1"/>
      <c r="O45" s="2"/>
      <c r="P45" s="7"/>
      <c r="Q45" s="7"/>
      <c r="R45" s="7"/>
      <c r="S45" s="2"/>
      <c r="T45" s="5"/>
      <c r="U45" s="7"/>
      <c r="V45" s="7"/>
      <c r="W45" s="2"/>
      <c r="X45" s="2"/>
      <c r="Y45" s="2"/>
      <c r="Z45" s="7"/>
      <c r="AA45" s="21"/>
      <c r="AB45" s="5"/>
      <c r="AC45" s="7"/>
    </row>
    <row r="46" spans="1:29" ht="39.950000000000003" customHeight="1" x14ac:dyDescent="0.3">
      <c r="A46" s="11"/>
      <c r="B46" s="7"/>
      <c r="C46" s="9"/>
      <c r="D46" s="7"/>
      <c r="E46" s="7"/>
      <c r="F46" s="28"/>
      <c r="G46" s="9"/>
      <c r="H46" s="24"/>
      <c r="I46" s="24"/>
      <c r="J46" s="30"/>
      <c r="K46" s="31"/>
      <c r="L46" s="31"/>
      <c r="M46" s="1"/>
      <c r="N46" s="1"/>
      <c r="O46" s="2"/>
      <c r="P46" s="2"/>
      <c r="Q46" s="7"/>
      <c r="R46" s="7"/>
      <c r="S46" s="2"/>
      <c r="T46" s="5"/>
      <c r="U46" s="7"/>
      <c r="V46" s="7"/>
      <c r="W46" s="2"/>
      <c r="X46" s="2"/>
      <c r="Y46" s="2"/>
      <c r="Z46" s="7"/>
      <c r="AA46" s="21"/>
      <c r="AB46" s="5"/>
      <c r="AC46" s="7"/>
    </row>
    <row r="47" spans="1:29" ht="39.950000000000003" customHeight="1" x14ac:dyDescent="0.3">
      <c r="A47" s="11"/>
      <c r="B47" s="7"/>
      <c r="C47" s="9"/>
      <c r="D47" s="7"/>
      <c r="E47" s="7"/>
      <c r="F47" s="28"/>
      <c r="G47" s="9"/>
      <c r="H47" s="24"/>
      <c r="I47" s="24"/>
      <c r="J47" s="30"/>
      <c r="K47" s="31"/>
      <c r="L47" s="31"/>
      <c r="M47" s="1"/>
      <c r="N47" s="1"/>
      <c r="O47" s="2"/>
      <c r="P47" s="2"/>
      <c r="Q47" s="7"/>
      <c r="R47" s="7"/>
      <c r="S47" s="2"/>
      <c r="T47" s="5"/>
      <c r="U47" s="7"/>
      <c r="V47" s="7"/>
      <c r="W47" s="2"/>
      <c r="X47" s="2"/>
      <c r="Y47" s="2"/>
      <c r="Z47" s="7"/>
      <c r="AA47" s="21"/>
      <c r="AB47" s="5"/>
      <c r="AC47" s="7"/>
    </row>
    <row r="48" spans="1:29" ht="39.950000000000003" customHeight="1" x14ac:dyDescent="0.3">
      <c r="A48" s="11"/>
      <c r="B48" s="7"/>
      <c r="C48" s="9"/>
      <c r="D48" s="7"/>
      <c r="E48" s="7"/>
      <c r="F48" s="28"/>
      <c r="G48" s="9"/>
      <c r="H48" s="24"/>
      <c r="I48" s="24"/>
      <c r="J48" s="30"/>
      <c r="K48" s="31"/>
      <c r="L48" s="31"/>
      <c r="M48" s="1"/>
      <c r="N48" s="1"/>
      <c r="O48" s="2"/>
      <c r="P48" s="2"/>
      <c r="Q48" s="7"/>
      <c r="R48" s="7"/>
      <c r="S48" s="2"/>
      <c r="T48" s="5"/>
      <c r="U48" s="7"/>
      <c r="V48" s="7"/>
      <c r="W48" s="2"/>
      <c r="X48" s="2"/>
      <c r="Y48" s="2"/>
      <c r="Z48" s="7"/>
      <c r="AA48" s="21"/>
      <c r="AB48" s="5"/>
      <c r="AC48" s="7"/>
    </row>
    <row r="49" spans="1:29" ht="39.950000000000003" customHeight="1" x14ac:dyDescent="0.3">
      <c r="A49" s="11"/>
      <c r="B49" s="7"/>
      <c r="C49" s="9"/>
      <c r="D49" s="7"/>
      <c r="E49" s="7"/>
      <c r="F49" s="28"/>
      <c r="G49" s="9"/>
      <c r="H49" s="24"/>
      <c r="I49" s="24"/>
      <c r="J49" s="30"/>
      <c r="K49" s="31"/>
      <c r="L49" s="31"/>
      <c r="M49" s="1"/>
      <c r="N49" s="1"/>
      <c r="O49" s="2"/>
      <c r="P49" s="2"/>
      <c r="Q49" s="7"/>
      <c r="R49" s="7"/>
      <c r="S49" s="2"/>
      <c r="T49" s="5"/>
      <c r="U49" s="7"/>
      <c r="V49" s="7"/>
      <c r="W49" s="2"/>
      <c r="X49" s="2"/>
      <c r="Y49" s="2"/>
      <c r="Z49" s="7"/>
      <c r="AA49" s="21"/>
      <c r="AB49" s="5"/>
      <c r="AC49" s="7"/>
    </row>
    <row r="50" spans="1:29" ht="39.950000000000003" customHeight="1" x14ac:dyDescent="0.3">
      <c r="A50" s="11"/>
      <c r="B50" s="7"/>
      <c r="C50" s="9"/>
      <c r="D50" s="7"/>
      <c r="E50" s="7"/>
      <c r="F50" s="28"/>
      <c r="G50" s="9"/>
      <c r="H50" s="24"/>
      <c r="I50" s="24"/>
      <c r="J50" s="30"/>
      <c r="K50" s="31"/>
      <c r="L50" s="31"/>
      <c r="M50" s="1"/>
      <c r="N50" s="1"/>
      <c r="O50" s="2"/>
      <c r="P50" s="2"/>
      <c r="Q50" s="7"/>
      <c r="R50" s="7"/>
      <c r="S50" s="2"/>
      <c r="T50" s="5"/>
      <c r="U50" s="7"/>
      <c r="V50" s="7"/>
      <c r="W50" s="2"/>
      <c r="X50" s="2"/>
      <c r="Y50" s="2"/>
      <c r="Z50" s="7"/>
      <c r="AA50" s="21"/>
      <c r="AB50" s="5"/>
      <c r="AC50" s="7"/>
    </row>
    <row r="51" spans="1:29" ht="39.950000000000003" customHeight="1" x14ac:dyDescent="0.3">
      <c r="A51" s="11"/>
      <c r="B51" s="7"/>
      <c r="C51" s="22"/>
      <c r="D51" s="7"/>
      <c r="E51" s="7"/>
      <c r="F51" s="33"/>
      <c r="G51" s="9"/>
      <c r="H51" s="24"/>
      <c r="I51" s="24"/>
      <c r="J51" s="1"/>
      <c r="K51" s="2"/>
      <c r="L51" s="1"/>
      <c r="M51" s="1"/>
      <c r="N51" s="1"/>
      <c r="O51" s="1"/>
      <c r="Q51" s="7"/>
      <c r="R51" s="7"/>
      <c r="S51" s="2"/>
      <c r="T51" s="5"/>
      <c r="U51" s="7"/>
      <c r="V51" s="7"/>
      <c r="W51" s="2"/>
      <c r="X51" s="2"/>
      <c r="Y51" s="2"/>
      <c r="Z51" s="2"/>
      <c r="AA51" s="21"/>
      <c r="AB51" s="5"/>
      <c r="AC51" s="7"/>
    </row>
    <row r="52" spans="1:29" ht="39.950000000000003" customHeight="1" x14ac:dyDescent="0.3">
      <c r="A52" s="11"/>
      <c r="B52" s="7"/>
      <c r="C52" s="22"/>
      <c r="D52" s="7"/>
      <c r="E52" s="7"/>
      <c r="F52" s="33"/>
      <c r="G52" s="9"/>
      <c r="H52" s="24"/>
      <c r="I52" s="24"/>
      <c r="J52" s="1"/>
      <c r="K52" s="1"/>
      <c r="L52" s="1"/>
      <c r="M52" s="1"/>
      <c r="N52" s="1"/>
      <c r="O52" s="1"/>
      <c r="P52" s="2"/>
      <c r="Q52" s="7"/>
      <c r="R52" s="7"/>
      <c r="S52" s="2"/>
      <c r="T52" s="5"/>
      <c r="U52" s="7"/>
      <c r="V52" s="7"/>
      <c r="W52" s="2"/>
      <c r="X52" s="2"/>
      <c r="Y52" s="2"/>
      <c r="Z52" s="2"/>
      <c r="AA52" s="21"/>
      <c r="AB52" s="5"/>
      <c r="AC52" s="7"/>
    </row>
    <row r="53" spans="1:29" ht="39.950000000000003" customHeight="1" x14ac:dyDescent="0.3">
      <c r="A53" s="11"/>
      <c r="B53" s="7"/>
      <c r="C53" s="22"/>
      <c r="D53" s="7"/>
      <c r="E53" s="7"/>
      <c r="F53" s="33"/>
      <c r="G53" s="9"/>
      <c r="H53" s="24"/>
      <c r="I53" s="24"/>
      <c r="J53" s="1"/>
      <c r="K53" s="1"/>
      <c r="L53" s="1"/>
      <c r="M53" s="1"/>
      <c r="N53" s="1"/>
      <c r="O53" s="1"/>
      <c r="P53" s="2"/>
      <c r="Q53" s="7"/>
      <c r="R53" s="7"/>
      <c r="S53" s="2"/>
      <c r="T53" s="5"/>
      <c r="U53" s="7"/>
      <c r="V53" s="7"/>
      <c r="W53" s="2"/>
      <c r="X53" s="2"/>
      <c r="Y53" s="2"/>
      <c r="Z53" s="2"/>
      <c r="AA53" s="21"/>
      <c r="AB53" s="5"/>
      <c r="AC53" s="7"/>
    </row>
    <row r="54" spans="1:29" ht="39.950000000000003" customHeight="1" x14ac:dyDescent="0.3">
      <c r="A54" s="11"/>
      <c r="B54" s="7"/>
      <c r="C54" s="22"/>
      <c r="D54" s="7"/>
      <c r="E54" s="7"/>
      <c r="F54" s="33"/>
      <c r="G54" s="9"/>
      <c r="H54" s="24"/>
      <c r="I54" s="24"/>
      <c r="J54" s="1"/>
      <c r="K54" s="1"/>
      <c r="L54" s="1"/>
      <c r="M54" s="1"/>
      <c r="N54" s="1"/>
      <c r="O54" s="1"/>
      <c r="P54" s="2"/>
      <c r="Q54" s="7"/>
      <c r="R54" s="7"/>
      <c r="S54" s="2"/>
      <c r="T54" s="5"/>
      <c r="U54" s="7"/>
      <c r="V54" s="7"/>
      <c r="W54" s="2"/>
      <c r="X54" s="2"/>
      <c r="Y54" s="2"/>
      <c r="Z54" s="2"/>
      <c r="AA54" s="21"/>
      <c r="AB54" s="5"/>
      <c r="AC54" s="7"/>
    </row>
    <row r="55" spans="1:29" ht="39.950000000000003" customHeight="1" x14ac:dyDescent="0.3">
      <c r="A55" s="11"/>
      <c r="B55" s="7"/>
      <c r="C55" s="22"/>
      <c r="D55" s="7"/>
      <c r="E55" s="7"/>
      <c r="F55" s="33"/>
      <c r="G55" s="9"/>
      <c r="H55" s="24"/>
      <c r="I55" s="24"/>
      <c r="J55" s="1"/>
      <c r="K55" s="1"/>
      <c r="L55" s="1"/>
      <c r="M55" s="1"/>
      <c r="N55" s="1"/>
      <c r="O55" s="1"/>
      <c r="P55" s="2"/>
      <c r="Q55" s="7"/>
      <c r="R55" s="7"/>
      <c r="S55" s="2"/>
      <c r="T55" s="5"/>
      <c r="U55" s="7"/>
      <c r="V55" s="7"/>
      <c r="W55" s="2"/>
      <c r="X55" s="2"/>
      <c r="Y55" s="2"/>
      <c r="Z55" s="2"/>
      <c r="AA55" s="21"/>
      <c r="AB55" s="5"/>
      <c r="AC55" s="7"/>
    </row>
    <row r="56" spans="1:29" ht="39.950000000000003" customHeight="1" x14ac:dyDescent="0.3">
      <c r="A56" s="11"/>
      <c r="B56" s="7"/>
      <c r="C56" s="22"/>
      <c r="D56" s="7"/>
      <c r="E56" s="7"/>
      <c r="F56" s="33"/>
      <c r="G56" s="9"/>
      <c r="H56" s="24"/>
      <c r="I56" s="24"/>
      <c r="J56" s="1"/>
      <c r="K56" s="1"/>
      <c r="L56" s="1"/>
      <c r="M56" s="1"/>
      <c r="N56" s="1"/>
      <c r="O56" s="1"/>
      <c r="P56" s="2"/>
      <c r="Q56" s="7"/>
      <c r="R56" s="7"/>
      <c r="S56" s="2"/>
      <c r="T56" s="5"/>
      <c r="U56" s="7"/>
      <c r="V56" s="7"/>
      <c r="W56" s="2"/>
      <c r="X56" s="2"/>
      <c r="Y56" s="2"/>
      <c r="Z56" s="2"/>
      <c r="AA56" s="21"/>
      <c r="AB56" s="5"/>
      <c r="AC56" s="7"/>
    </row>
  </sheetData>
  <mergeCells count="23">
    <mergeCell ref="G3:G4"/>
    <mergeCell ref="H3:H4"/>
    <mergeCell ref="I3:I4"/>
    <mergeCell ref="P3:P4"/>
    <mergeCell ref="A1:AC1"/>
    <mergeCell ref="A2:A4"/>
    <mergeCell ref="B2:B4"/>
    <mergeCell ref="C2:C4"/>
    <mergeCell ref="D2:E2"/>
    <mergeCell ref="F2:F4"/>
    <mergeCell ref="G2:H2"/>
    <mergeCell ref="J2:P2"/>
    <mergeCell ref="Q2:AB2"/>
    <mergeCell ref="AC2:AC4"/>
    <mergeCell ref="D3:D4"/>
    <mergeCell ref="E3:E4"/>
    <mergeCell ref="Q3:V3"/>
    <mergeCell ref="W3:Z3"/>
    <mergeCell ref="AA3:AB3"/>
    <mergeCell ref="J3:L3"/>
    <mergeCell ref="M3:M4"/>
    <mergeCell ref="N3:N4"/>
    <mergeCell ref="O3:O4"/>
  </mergeCells>
  <phoneticPr fontId="2" type="noConversion"/>
  <pageMargins left="0.9055118110236221" right="0.19685039370078741" top="0.47244094488188981" bottom="0.39370078740157483" header="0.31496062992125984" footer="0.31496062992125984"/>
  <pageSetup paperSize="8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900"/>
  <sheetViews>
    <sheetView zoomScale="80" zoomScaleNormal="80" zoomScaleSheetLayoutView="70" workbookViewId="0">
      <pane ySplit="5" topLeftCell="A6" activePane="bottomLeft" state="frozen"/>
      <selection activeCell="S35" sqref="S35"/>
      <selection pane="bottomLeft" activeCell="S35" sqref="S35"/>
    </sheetView>
  </sheetViews>
  <sheetFormatPr defaultRowHeight="16.5" x14ac:dyDescent="0.3"/>
  <cols>
    <col min="1" max="1" width="10.125" style="35" customWidth="1"/>
    <col min="2" max="2" width="5.75" style="10" customWidth="1"/>
    <col min="3" max="4" width="11.375" style="10" customWidth="1"/>
    <col min="5" max="5" width="7.5" style="10" customWidth="1"/>
    <col min="6" max="6" width="7.375" style="10" customWidth="1"/>
    <col min="7" max="7" width="11.5" style="34" customWidth="1"/>
    <col min="8" max="8" width="12.25" style="56" customWidth="1"/>
    <col min="9" max="9" width="9" style="39" customWidth="1"/>
    <col min="10" max="10" width="9" style="4" customWidth="1"/>
    <col min="11" max="11" width="9" style="54" customWidth="1"/>
    <col min="12" max="12" width="18.75" style="35" customWidth="1"/>
    <col min="13" max="13" width="10.625" style="35" customWidth="1"/>
    <col min="14" max="14" width="9.5" style="35" customWidth="1"/>
    <col min="15" max="17" width="9.875" style="35" customWidth="1"/>
    <col min="18" max="18" width="12.375" style="10" customWidth="1"/>
    <col min="19" max="19" width="15.875" style="10" customWidth="1"/>
    <col min="20" max="22" width="9" style="34" customWidth="1"/>
    <col min="23" max="23" width="9" customWidth="1"/>
    <col min="24" max="24" width="9" style="4" customWidth="1"/>
    <col min="25" max="25" width="14.25" style="10" customWidth="1"/>
    <col min="26" max="26" width="9" style="10" customWidth="1"/>
    <col min="27" max="27" width="12.625" customWidth="1"/>
    <col min="28" max="28" width="9" style="8" customWidth="1"/>
    <col min="29" max="29" width="10.75" style="10" customWidth="1"/>
    <col min="30" max="30" width="11.875" style="10" customWidth="1"/>
    <col min="31" max="32" width="9" style="10" customWidth="1"/>
    <col min="33" max="33" width="9" style="55" customWidth="1"/>
    <col min="34" max="36" width="11.625" style="10" customWidth="1"/>
    <col min="39" max="39" width="12.375" customWidth="1"/>
  </cols>
  <sheetData>
    <row r="1" spans="1:36" ht="49.5" customHeight="1" x14ac:dyDescent="0.3">
      <c r="A1" s="165" t="s">
        <v>72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221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</row>
    <row r="2" spans="1:36" x14ac:dyDescent="0.3">
      <c r="A2" s="175" t="s">
        <v>73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222"/>
      <c r="Y2" s="176"/>
      <c r="Z2" s="176"/>
      <c r="AA2" s="176"/>
      <c r="AB2" s="176"/>
      <c r="AC2" s="176"/>
      <c r="AD2" s="176"/>
      <c r="AE2" s="176"/>
      <c r="AF2" s="176"/>
      <c r="AG2" s="223"/>
      <c r="AH2" s="176"/>
      <c r="AI2" s="176"/>
      <c r="AJ2" s="177"/>
    </row>
    <row r="3" spans="1:36" x14ac:dyDescent="0.3">
      <c r="A3" s="193" t="s">
        <v>74</v>
      </c>
      <c r="B3" s="187" t="s">
        <v>75</v>
      </c>
      <c r="C3" s="189" t="s">
        <v>76</v>
      </c>
      <c r="D3" s="189"/>
      <c r="E3" s="175" t="s">
        <v>77</v>
      </c>
      <c r="F3" s="176"/>
      <c r="G3" s="228" t="s">
        <v>78</v>
      </c>
      <c r="H3" s="224" t="s">
        <v>79</v>
      </c>
      <c r="I3" s="189" t="s">
        <v>80</v>
      </c>
      <c r="J3" s="189"/>
      <c r="K3" s="189"/>
      <c r="L3" s="189"/>
      <c r="M3" s="189"/>
      <c r="N3" s="189"/>
      <c r="O3" s="189"/>
      <c r="P3" s="189"/>
      <c r="Q3" s="176" t="s">
        <v>5</v>
      </c>
      <c r="R3" s="176"/>
      <c r="S3" s="176"/>
      <c r="T3" s="176"/>
      <c r="U3" s="176"/>
      <c r="V3" s="176"/>
      <c r="W3" s="176"/>
      <c r="X3" s="222"/>
      <c r="Y3" s="176"/>
      <c r="Z3" s="176"/>
      <c r="AA3" s="176"/>
      <c r="AB3" s="176"/>
      <c r="AC3" s="176"/>
      <c r="AD3" s="176"/>
      <c r="AE3" s="176"/>
      <c r="AF3" s="176"/>
      <c r="AG3" s="223"/>
      <c r="AH3" s="175" t="s">
        <v>81</v>
      </c>
      <c r="AI3" s="177"/>
      <c r="AJ3" s="190" t="s">
        <v>135</v>
      </c>
    </row>
    <row r="4" spans="1:36" x14ac:dyDescent="0.3">
      <c r="A4" s="194"/>
      <c r="B4" s="227"/>
      <c r="C4" s="189" t="s">
        <v>82</v>
      </c>
      <c r="D4" s="189" t="s">
        <v>15</v>
      </c>
      <c r="E4" s="187" t="s">
        <v>83</v>
      </c>
      <c r="F4" s="187" t="s">
        <v>7</v>
      </c>
      <c r="G4" s="168"/>
      <c r="H4" s="225"/>
      <c r="I4" s="172" t="s">
        <v>84</v>
      </c>
      <c r="J4" s="173"/>
      <c r="K4" s="174"/>
      <c r="L4" s="187" t="s">
        <v>85</v>
      </c>
      <c r="M4" s="183" t="s">
        <v>8</v>
      </c>
      <c r="N4" s="183" t="s">
        <v>86</v>
      </c>
      <c r="O4" s="183" t="s">
        <v>87</v>
      </c>
      <c r="P4" s="183" t="s">
        <v>41</v>
      </c>
      <c r="Q4" s="229" t="s">
        <v>11</v>
      </c>
      <c r="R4" s="229"/>
      <c r="S4" s="229"/>
      <c r="T4" s="229"/>
      <c r="U4" s="229"/>
      <c r="V4" s="229"/>
      <c r="W4" s="229"/>
      <c r="X4" s="230"/>
      <c r="Y4" s="229"/>
      <c r="Z4" s="175" t="s">
        <v>88</v>
      </c>
      <c r="AA4" s="176"/>
      <c r="AB4" s="176"/>
      <c r="AC4" s="177"/>
      <c r="AD4" s="175" t="s">
        <v>89</v>
      </c>
      <c r="AE4" s="177"/>
      <c r="AF4" s="175" t="s">
        <v>13</v>
      </c>
      <c r="AG4" s="223"/>
      <c r="AH4" s="187" t="s">
        <v>82</v>
      </c>
      <c r="AI4" s="187" t="s">
        <v>90</v>
      </c>
      <c r="AJ4" s="227"/>
    </row>
    <row r="5" spans="1:36" x14ac:dyDescent="0.3">
      <c r="A5" s="195"/>
      <c r="B5" s="188"/>
      <c r="C5" s="189"/>
      <c r="D5" s="189"/>
      <c r="E5" s="188"/>
      <c r="F5" s="188"/>
      <c r="G5" s="169"/>
      <c r="H5" s="226"/>
      <c r="I5" s="155" t="s">
        <v>91</v>
      </c>
      <c r="J5" s="37" t="s">
        <v>92</v>
      </c>
      <c r="K5" s="44" t="s">
        <v>93</v>
      </c>
      <c r="L5" s="188"/>
      <c r="M5" s="184"/>
      <c r="N5" s="184"/>
      <c r="O5" s="184"/>
      <c r="P5" s="184"/>
      <c r="Q5" s="142" t="s">
        <v>94</v>
      </c>
      <c r="R5" s="143" t="s">
        <v>18</v>
      </c>
      <c r="S5" s="143" t="s">
        <v>95</v>
      </c>
      <c r="T5" s="141" t="s">
        <v>96</v>
      </c>
      <c r="U5" s="141" t="s">
        <v>97</v>
      </c>
      <c r="V5" s="141" t="s">
        <v>98</v>
      </c>
      <c r="W5" s="143" t="s">
        <v>19</v>
      </c>
      <c r="X5" s="141" t="s">
        <v>99</v>
      </c>
      <c r="Y5" s="143" t="s">
        <v>100</v>
      </c>
      <c r="Z5" s="144" t="s">
        <v>101</v>
      </c>
      <c r="AA5" s="60" t="s">
        <v>102</v>
      </c>
      <c r="AB5" s="154" t="s">
        <v>103</v>
      </c>
      <c r="AC5" s="144" t="s">
        <v>104</v>
      </c>
      <c r="AD5" s="143" t="s">
        <v>24</v>
      </c>
      <c r="AE5" s="143" t="s">
        <v>105</v>
      </c>
      <c r="AF5" s="143" t="s">
        <v>106</v>
      </c>
      <c r="AG5" s="45" t="s">
        <v>107</v>
      </c>
      <c r="AH5" s="188"/>
      <c r="AI5" s="188"/>
      <c r="AJ5" s="188"/>
    </row>
    <row r="6" spans="1:36" ht="39.950000000000003" customHeight="1" x14ac:dyDescent="0.3">
      <c r="A6" s="11" t="s">
        <v>137</v>
      </c>
      <c r="B6" s="48" t="s">
        <v>109</v>
      </c>
      <c r="C6" s="9">
        <v>45128</v>
      </c>
      <c r="D6" s="9">
        <v>45127</v>
      </c>
      <c r="E6" s="153" t="s">
        <v>138</v>
      </c>
      <c r="F6" s="153" t="s">
        <v>139</v>
      </c>
      <c r="G6" s="156">
        <v>32727</v>
      </c>
      <c r="H6" s="156">
        <v>32727</v>
      </c>
      <c r="I6" s="52">
        <v>450.48</v>
      </c>
      <c r="J6" s="79">
        <f>I6*26%</f>
        <v>117.12480000000001</v>
      </c>
      <c r="K6" s="76">
        <f>I6*74%</f>
        <v>333.35520000000002</v>
      </c>
      <c r="L6" s="7" t="s">
        <v>140</v>
      </c>
      <c r="M6" s="11" t="s">
        <v>141</v>
      </c>
      <c r="N6" s="11" t="s">
        <v>142</v>
      </c>
      <c r="O6" s="11" t="s">
        <v>143</v>
      </c>
      <c r="P6" s="59" t="s">
        <v>144</v>
      </c>
      <c r="Q6" s="11" t="s">
        <v>179</v>
      </c>
      <c r="R6" s="7" t="s">
        <v>140</v>
      </c>
      <c r="S6" s="153" t="s">
        <v>53</v>
      </c>
      <c r="T6" s="52">
        <v>135.13999999999999</v>
      </c>
      <c r="U6" s="50">
        <v>35.15</v>
      </c>
      <c r="V6" s="52">
        <v>99.99</v>
      </c>
      <c r="W6" s="1">
        <v>3.22</v>
      </c>
      <c r="X6" s="3">
        <v>579</v>
      </c>
      <c r="Y6" s="153" t="s">
        <v>199</v>
      </c>
      <c r="Z6" s="153"/>
      <c r="AA6" s="1"/>
      <c r="AB6" s="7" t="s">
        <v>145</v>
      </c>
      <c r="AC6" s="153">
        <v>3.22</v>
      </c>
      <c r="AD6" s="48" t="s">
        <v>146</v>
      </c>
      <c r="AE6" s="1">
        <v>3.22</v>
      </c>
      <c r="AF6" s="153" t="s">
        <v>147</v>
      </c>
      <c r="AG6" s="47">
        <v>0.12</v>
      </c>
      <c r="AH6" s="41">
        <v>45303</v>
      </c>
      <c r="AI6" s="9">
        <v>45657</v>
      </c>
      <c r="AJ6" s="50">
        <v>3.22</v>
      </c>
    </row>
    <row r="7" spans="1:36" ht="39.950000000000003" customHeight="1" x14ac:dyDescent="0.3">
      <c r="A7" s="231" t="s">
        <v>154</v>
      </c>
      <c r="B7" s="210" t="s">
        <v>155</v>
      </c>
      <c r="C7" s="206">
        <v>45260</v>
      </c>
      <c r="D7" s="206">
        <v>48912</v>
      </c>
      <c r="E7" s="153" t="s">
        <v>156</v>
      </c>
      <c r="F7" s="153" t="s">
        <v>157</v>
      </c>
      <c r="G7" s="213">
        <v>69439</v>
      </c>
      <c r="H7" s="213">
        <v>69439</v>
      </c>
      <c r="I7" s="52">
        <v>881.59</v>
      </c>
      <c r="J7" s="52">
        <f>I7*55%</f>
        <v>484.87450000000007</v>
      </c>
      <c r="K7" s="52">
        <f>I7*45%</f>
        <v>396.71550000000002</v>
      </c>
      <c r="L7" s="7" t="s">
        <v>160</v>
      </c>
      <c r="M7" s="11" t="s">
        <v>161</v>
      </c>
      <c r="N7" s="11" t="s">
        <v>162</v>
      </c>
      <c r="O7" s="11" t="s">
        <v>163</v>
      </c>
      <c r="P7" s="59" t="s">
        <v>158</v>
      </c>
      <c r="Q7" s="40" t="s">
        <v>261</v>
      </c>
      <c r="R7" s="7" t="s">
        <v>160</v>
      </c>
      <c r="S7" s="7" t="s">
        <v>153</v>
      </c>
      <c r="T7" s="52">
        <v>644.94000000000005</v>
      </c>
      <c r="U7" s="50">
        <v>351.6</v>
      </c>
      <c r="V7" s="52">
        <v>293.33999999999997</v>
      </c>
      <c r="W7" s="57">
        <v>4.4000000000000004</v>
      </c>
      <c r="X7" s="49">
        <v>2125</v>
      </c>
      <c r="Y7" s="153" t="s">
        <v>166</v>
      </c>
      <c r="Z7" s="68" t="s">
        <v>71</v>
      </c>
      <c r="AA7" s="57">
        <v>4.4000000000000004</v>
      </c>
      <c r="AB7" s="7"/>
      <c r="AC7" s="153"/>
      <c r="AD7" s="48" t="s">
        <v>167</v>
      </c>
      <c r="AE7" s="57">
        <v>4.4000000000000004</v>
      </c>
      <c r="AF7" s="153" t="s">
        <v>168</v>
      </c>
      <c r="AG7" s="62">
        <v>0.55000000000000004</v>
      </c>
      <c r="AH7" s="41">
        <v>45330</v>
      </c>
      <c r="AI7" s="9">
        <v>45535</v>
      </c>
      <c r="AJ7" s="50">
        <v>4.4000000000000004</v>
      </c>
    </row>
    <row r="8" spans="1:36" ht="39.950000000000003" customHeight="1" x14ac:dyDescent="0.3">
      <c r="A8" s="232"/>
      <c r="B8" s="212"/>
      <c r="C8" s="208"/>
      <c r="D8" s="208"/>
      <c r="E8" s="153" t="s">
        <v>156</v>
      </c>
      <c r="F8" s="153" t="s">
        <v>157</v>
      </c>
      <c r="G8" s="215"/>
      <c r="H8" s="215"/>
      <c r="I8" s="52">
        <v>300.99</v>
      </c>
      <c r="J8" s="52">
        <f>I8*40%</f>
        <v>120.39600000000002</v>
      </c>
      <c r="K8" s="52">
        <f>I8*60%</f>
        <v>180.59399999999999</v>
      </c>
      <c r="L8" s="7" t="s">
        <v>160</v>
      </c>
      <c r="M8" s="11" t="s">
        <v>161</v>
      </c>
      <c r="N8" s="11" t="s">
        <v>164</v>
      </c>
      <c r="O8" s="11" t="s">
        <v>165</v>
      </c>
      <c r="P8" s="59" t="s">
        <v>159</v>
      </c>
      <c r="Q8" s="40" t="s">
        <v>261</v>
      </c>
      <c r="R8" s="7" t="s">
        <v>160</v>
      </c>
      <c r="S8" s="7" t="s">
        <v>153</v>
      </c>
      <c r="T8" s="52">
        <v>157.74</v>
      </c>
      <c r="U8" s="50">
        <v>63.52</v>
      </c>
      <c r="V8" s="52">
        <v>94.22</v>
      </c>
      <c r="W8" s="57">
        <v>1.1499999999999999</v>
      </c>
      <c r="X8" s="49">
        <v>604</v>
      </c>
      <c r="Y8" s="153" t="s">
        <v>166</v>
      </c>
      <c r="Z8" s="68" t="s">
        <v>71</v>
      </c>
      <c r="AA8" s="57">
        <v>1.1499999999999999</v>
      </c>
      <c r="AB8" s="7"/>
      <c r="AC8" s="153"/>
      <c r="AD8" s="48" t="s">
        <v>167</v>
      </c>
      <c r="AE8" s="57">
        <v>1.1499999999999999</v>
      </c>
      <c r="AF8" s="153" t="s">
        <v>168</v>
      </c>
      <c r="AG8" s="62">
        <v>0.11</v>
      </c>
      <c r="AH8" s="41">
        <v>45330</v>
      </c>
      <c r="AI8" s="9">
        <v>45535</v>
      </c>
      <c r="AJ8" s="50">
        <v>1.1499999999999999</v>
      </c>
    </row>
    <row r="9" spans="1:36" ht="39.950000000000003" customHeight="1" x14ac:dyDescent="0.3">
      <c r="A9" s="11" t="s">
        <v>178</v>
      </c>
      <c r="B9" s="146" t="s">
        <v>170</v>
      </c>
      <c r="C9" s="9">
        <v>45282</v>
      </c>
      <c r="D9" s="9">
        <v>45281</v>
      </c>
      <c r="E9" s="153" t="s">
        <v>171</v>
      </c>
      <c r="F9" s="153" t="s">
        <v>172</v>
      </c>
      <c r="G9" s="139">
        <v>53014</v>
      </c>
      <c r="H9" s="139">
        <v>53014</v>
      </c>
      <c r="I9" s="52">
        <v>744.83</v>
      </c>
      <c r="J9" s="52">
        <f>I9*67%</f>
        <v>499.03610000000003</v>
      </c>
      <c r="K9" s="52">
        <f>I9*33%</f>
        <v>245.79390000000004</v>
      </c>
      <c r="L9" s="7" t="s">
        <v>173</v>
      </c>
      <c r="M9" s="11" t="s">
        <v>174</v>
      </c>
      <c r="N9" s="11" t="s">
        <v>175</v>
      </c>
      <c r="O9" s="11" t="s">
        <v>176</v>
      </c>
      <c r="P9" s="59" t="s">
        <v>177</v>
      </c>
      <c r="Q9" s="11" t="s">
        <v>218</v>
      </c>
      <c r="R9" s="7" t="s">
        <v>173</v>
      </c>
      <c r="S9" s="7" t="s">
        <v>43</v>
      </c>
      <c r="T9" s="52">
        <v>644.55999999999995</v>
      </c>
      <c r="U9" s="50">
        <v>430.17</v>
      </c>
      <c r="V9" s="52">
        <v>214.39</v>
      </c>
      <c r="W9" s="57">
        <v>4.5</v>
      </c>
      <c r="X9" s="3">
        <v>13388</v>
      </c>
      <c r="Y9" s="153" t="s">
        <v>58</v>
      </c>
      <c r="Z9" s="68" t="s">
        <v>71</v>
      </c>
      <c r="AA9" s="57">
        <v>4.5</v>
      </c>
      <c r="AB9" s="7"/>
      <c r="AC9" s="153"/>
      <c r="AD9" s="48" t="s">
        <v>112</v>
      </c>
      <c r="AE9" s="1">
        <v>4.5</v>
      </c>
      <c r="AF9" s="153" t="s">
        <v>32</v>
      </c>
      <c r="AG9" s="62">
        <v>0.8</v>
      </c>
      <c r="AH9" s="41">
        <v>45310</v>
      </c>
      <c r="AI9" s="9">
        <v>45382</v>
      </c>
      <c r="AJ9" s="50">
        <v>4.5</v>
      </c>
    </row>
    <row r="10" spans="1:36" s="75" customFormat="1" ht="39.950000000000003" customHeight="1" x14ac:dyDescent="0.3">
      <c r="A10" s="137" t="s">
        <v>893</v>
      </c>
      <c r="B10" s="151" t="s">
        <v>891</v>
      </c>
      <c r="C10" s="133">
        <v>45320</v>
      </c>
      <c r="D10" s="132">
        <v>48972</v>
      </c>
      <c r="E10" s="68" t="s">
        <v>31</v>
      </c>
      <c r="F10" s="68" t="s">
        <v>48</v>
      </c>
      <c r="G10" s="135">
        <v>45275</v>
      </c>
      <c r="H10" s="135">
        <v>45275</v>
      </c>
      <c r="I10" s="76">
        <v>439.49</v>
      </c>
      <c r="J10" s="76">
        <v>0</v>
      </c>
      <c r="K10" s="76">
        <v>439.49</v>
      </c>
      <c r="L10" s="71" t="s">
        <v>129</v>
      </c>
      <c r="M10" s="65" t="s">
        <v>219</v>
      </c>
      <c r="N10" s="65" t="s">
        <v>122</v>
      </c>
      <c r="O10" s="65" t="s">
        <v>220</v>
      </c>
      <c r="P10" s="123" t="s">
        <v>65</v>
      </c>
      <c r="Q10" s="65" t="s">
        <v>70</v>
      </c>
      <c r="R10" s="71" t="s">
        <v>129</v>
      </c>
      <c r="S10" s="68" t="s">
        <v>43</v>
      </c>
      <c r="T10" s="76">
        <v>306.70999999999998</v>
      </c>
      <c r="U10" s="77">
        <v>0</v>
      </c>
      <c r="V10" s="76">
        <v>306.70999999999998</v>
      </c>
      <c r="W10" s="78">
        <v>2.2999999999999998</v>
      </c>
      <c r="X10" s="73">
        <v>1552</v>
      </c>
      <c r="Y10" s="68" t="s">
        <v>58</v>
      </c>
      <c r="Z10" s="68" t="s">
        <v>71</v>
      </c>
      <c r="AA10" s="42">
        <v>0.72</v>
      </c>
      <c r="AB10" s="71" t="s">
        <v>55</v>
      </c>
      <c r="AC10" s="68">
        <v>1.58</v>
      </c>
      <c r="AD10" s="66" t="s">
        <v>112</v>
      </c>
      <c r="AE10" s="42">
        <v>2.2999999999999998</v>
      </c>
      <c r="AF10" s="68" t="s">
        <v>33</v>
      </c>
      <c r="AG10" s="122">
        <v>0.4</v>
      </c>
      <c r="AH10" s="67">
        <v>45329</v>
      </c>
      <c r="AI10" s="67">
        <v>45412</v>
      </c>
      <c r="AJ10" s="77">
        <v>0.72</v>
      </c>
    </row>
    <row r="11" spans="1:36" s="75" customFormat="1" ht="39.950000000000003" customHeight="1" x14ac:dyDescent="0.3">
      <c r="A11" s="161" t="s">
        <v>258</v>
      </c>
      <c r="B11" s="204" t="s">
        <v>200</v>
      </c>
      <c r="C11" s="157">
        <v>45322</v>
      </c>
      <c r="D11" s="157">
        <v>48974</v>
      </c>
      <c r="E11" s="68" t="s">
        <v>201</v>
      </c>
      <c r="F11" s="68" t="s">
        <v>202</v>
      </c>
      <c r="G11" s="135">
        <v>21124</v>
      </c>
      <c r="H11" s="135">
        <v>21124</v>
      </c>
      <c r="I11" s="76">
        <v>282.42</v>
      </c>
      <c r="J11" s="76">
        <f>I11*4%</f>
        <v>11.296800000000001</v>
      </c>
      <c r="K11" s="76">
        <f>I11*96%</f>
        <v>271.1232</v>
      </c>
      <c r="L11" s="71" t="s">
        <v>203</v>
      </c>
      <c r="M11" s="65" t="s">
        <v>208</v>
      </c>
      <c r="N11" s="65" t="s">
        <v>210</v>
      </c>
      <c r="O11" s="65" t="s">
        <v>212</v>
      </c>
      <c r="P11" s="123" t="s">
        <v>205</v>
      </c>
      <c r="Q11" s="65" t="s">
        <v>260</v>
      </c>
      <c r="R11" s="71" t="s">
        <v>203</v>
      </c>
      <c r="S11" s="68" t="s">
        <v>207</v>
      </c>
      <c r="T11" s="76">
        <v>267.7</v>
      </c>
      <c r="U11" s="124">
        <v>256.41000000000003</v>
      </c>
      <c r="V11" s="76">
        <v>11.29</v>
      </c>
      <c r="W11" s="78">
        <v>2</v>
      </c>
      <c r="X11" s="73">
        <v>1400</v>
      </c>
      <c r="Y11" s="68" t="s">
        <v>214</v>
      </c>
      <c r="Z11" s="68"/>
      <c r="AA11" s="42"/>
      <c r="AB11" s="71" t="s">
        <v>215</v>
      </c>
      <c r="AC11" s="68">
        <v>2</v>
      </c>
      <c r="AD11" s="66" t="s">
        <v>216</v>
      </c>
      <c r="AE11" s="42">
        <v>2</v>
      </c>
      <c r="AF11" s="68" t="s">
        <v>217</v>
      </c>
      <c r="AG11" s="74">
        <v>0.45</v>
      </c>
      <c r="AH11" s="67">
        <v>45322</v>
      </c>
      <c r="AI11" s="67">
        <v>45382</v>
      </c>
      <c r="AJ11" s="77">
        <v>2</v>
      </c>
    </row>
    <row r="12" spans="1:36" s="75" customFormat="1" ht="39.950000000000003" customHeight="1" x14ac:dyDescent="0.3">
      <c r="A12" s="162"/>
      <c r="B12" s="205"/>
      <c r="C12" s="158"/>
      <c r="D12" s="158"/>
      <c r="E12" s="68" t="s">
        <v>201</v>
      </c>
      <c r="F12" s="68" t="s">
        <v>202</v>
      </c>
      <c r="G12" s="135">
        <v>3471</v>
      </c>
      <c r="H12" s="125">
        <v>3471</v>
      </c>
      <c r="I12" s="76">
        <v>63.28</v>
      </c>
      <c r="J12" s="76">
        <v>53.82</v>
      </c>
      <c r="K12" s="76">
        <v>9.4600000000000009</v>
      </c>
      <c r="L12" s="71" t="s">
        <v>204</v>
      </c>
      <c r="M12" s="65" t="s">
        <v>209</v>
      </c>
      <c r="N12" s="65" t="s">
        <v>211</v>
      </c>
      <c r="O12" s="65" t="s">
        <v>213</v>
      </c>
      <c r="P12" s="123" t="s">
        <v>206</v>
      </c>
      <c r="Q12" s="65" t="s">
        <v>260</v>
      </c>
      <c r="R12" s="71" t="s">
        <v>204</v>
      </c>
      <c r="S12" s="68" t="s">
        <v>207</v>
      </c>
      <c r="T12" s="76">
        <v>63.28</v>
      </c>
      <c r="U12" s="76">
        <v>53.82</v>
      </c>
      <c r="V12" s="76">
        <v>9.4600000000000009</v>
      </c>
      <c r="W12" s="42">
        <v>0.34</v>
      </c>
      <c r="X12" s="73">
        <v>255</v>
      </c>
      <c r="Y12" s="68" t="s">
        <v>214</v>
      </c>
      <c r="Z12" s="68"/>
      <c r="AA12" s="42"/>
      <c r="AB12" s="71" t="s">
        <v>215</v>
      </c>
      <c r="AC12" s="68">
        <v>0.34</v>
      </c>
      <c r="AD12" s="66" t="s">
        <v>216</v>
      </c>
      <c r="AE12" s="42">
        <v>0.34</v>
      </c>
      <c r="AF12" s="68" t="s">
        <v>217</v>
      </c>
      <c r="AG12" s="74">
        <v>0.06</v>
      </c>
      <c r="AH12" s="67">
        <v>45322</v>
      </c>
      <c r="AI12" s="67">
        <v>45382</v>
      </c>
      <c r="AJ12" s="77">
        <v>0.34</v>
      </c>
    </row>
    <row r="13" spans="1:36" s="75" customFormat="1" ht="39.950000000000003" customHeight="1" x14ac:dyDescent="0.3">
      <c r="A13" s="65" t="s">
        <v>259</v>
      </c>
      <c r="B13" s="66" t="s">
        <v>109</v>
      </c>
      <c r="C13" s="67">
        <v>45322</v>
      </c>
      <c r="D13" s="67">
        <v>48974</v>
      </c>
      <c r="E13" s="152" t="s">
        <v>47</v>
      </c>
      <c r="F13" s="152" t="s">
        <v>108</v>
      </c>
      <c r="G13" s="70">
        <v>20341</v>
      </c>
      <c r="H13" s="70">
        <v>20341</v>
      </c>
      <c r="I13" s="76">
        <v>87.22</v>
      </c>
      <c r="J13" s="77">
        <v>65.78</v>
      </c>
      <c r="K13" s="76">
        <v>21.44</v>
      </c>
      <c r="L13" s="71" t="s">
        <v>221</v>
      </c>
      <c r="M13" s="65" t="s">
        <v>222</v>
      </c>
      <c r="N13" s="65" t="s">
        <v>130</v>
      </c>
      <c r="O13" s="65" t="s">
        <v>68</v>
      </c>
      <c r="P13" s="123" t="s">
        <v>60</v>
      </c>
      <c r="Q13" s="65" t="s">
        <v>688</v>
      </c>
      <c r="R13" s="71" t="s">
        <v>221</v>
      </c>
      <c r="S13" s="68" t="s">
        <v>43</v>
      </c>
      <c r="T13" s="76">
        <v>87.22</v>
      </c>
      <c r="U13" s="77">
        <v>65.78</v>
      </c>
      <c r="V13" s="76">
        <v>21.44</v>
      </c>
      <c r="W13" s="42">
        <v>1.43</v>
      </c>
      <c r="X13" s="73">
        <v>1859</v>
      </c>
      <c r="Y13" s="68" t="s">
        <v>58</v>
      </c>
      <c r="Z13" s="68" t="s">
        <v>71</v>
      </c>
      <c r="AA13" s="42">
        <v>1.43</v>
      </c>
      <c r="AB13" s="71"/>
      <c r="AC13" s="68"/>
      <c r="AD13" s="66" t="s">
        <v>112</v>
      </c>
      <c r="AE13" s="42">
        <v>1.43</v>
      </c>
      <c r="AF13" s="68" t="s">
        <v>32</v>
      </c>
      <c r="AG13" s="74">
        <v>0.25</v>
      </c>
      <c r="AH13" s="67">
        <v>45609</v>
      </c>
      <c r="AI13" s="67">
        <v>45657</v>
      </c>
      <c r="AJ13" s="77">
        <v>1.43</v>
      </c>
    </row>
    <row r="14" spans="1:36" s="75" customFormat="1" ht="39.950000000000003" customHeight="1" x14ac:dyDescent="0.3">
      <c r="A14" s="137" t="s">
        <v>889</v>
      </c>
      <c r="B14" s="151" t="s">
        <v>890</v>
      </c>
      <c r="C14" s="132">
        <v>44832</v>
      </c>
      <c r="D14" s="132">
        <v>45196</v>
      </c>
      <c r="E14" s="68" t="s">
        <v>45</v>
      </c>
      <c r="F14" s="68" t="s">
        <v>110</v>
      </c>
      <c r="G14" s="135">
        <v>71603</v>
      </c>
      <c r="H14" s="135">
        <v>71603</v>
      </c>
      <c r="I14" s="76">
        <v>586.01</v>
      </c>
      <c r="J14" s="76">
        <f>I14*76%</f>
        <v>445.36759999999998</v>
      </c>
      <c r="K14" s="76">
        <f>I14*24%</f>
        <v>140.64239999999998</v>
      </c>
      <c r="L14" s="71" t="s">
        <v>149</v>
      </c>
      <c r="M14" s="65" t="s">
        <v>150</v>
      </c>
      <c r="N14" s="65" t="s">
        <v>118</v>
      </c>
      <c r="O14" s="65" t="s">
        <v>127</v>
      </c>
      <c r="P14" s="123" t="s">
        <v>65</v>
      </c>
      <c r="Q14" s="65" t="s">
        <v>363</v>
      </c>
      <c r="R14" s="71" t="s">
        <v>149</v>
      </c>
      <c r="S14" s="68" t="s">
        <v>43</v>
      </c>
      <c r="T14" s="76">
        <v>461.39</v>
      </c>
      <c r="U14" s="77">
        <v>352.44</v>
      </c>
      <c r="V14" s="76">
        <v>108.95</v>
      </c>
      <c r="W14" s="42">
        <v>3.11</v>
      </c>
      <c r="X14" s="73">
        <v>1905</v>
      </c>
      <c r="Y14" s="68" t="s">
        <v>364</v>
      </c>
      <c r="Z14" s="68" t="s">
        <v>71</v>
      </c>
      <c r="AA14" s="42">
        <v>3.11</v>
      </c>
      <c r="AB14" s="71"/>
      <c r="AC14" s="68"/>
      <c r="AD14" s="66" t="s">
        <v>112</v>
      </c>
      <c r="AE14" s="42">
        <v>3.11</v>
      </c>
      <c r="AF14" s="68" t="s">
        <v>32</v>
      </c>
      <c r="AG14" s="74">
        <v>0.7</v>
      </c>
      <c r="AH14" s="67">
        <v>45369</v>
      </c>
      <c r="AI14" s="67">
        <v>45443</v>
      </c>
      <c r="AJ14" s="77">
        <v>3.11</v>
      </c>
    </row>
    <row r="15" spans="1:36" s="75" customFormat="1" ht="39.950000000000003" customHeight="1" x14ac:dyDescent="0.3">
      <c r="A15" s="65" t="s">
        <v>277</v>
      </c>
      <c r="B15" s="66" t="s">
        <v>66</v>
      </c>
      <c r="C15" s="67">
        <v>45139</v>
      </c>
      <c r="D15" s="67">
        <v>48791</v>
      </c>
      <c r="E15" s="68" t="s">
        <v>45</v>
      </c>
      <c r="F15" s="68" t="s">
        <v>110</v>
      </c>
      <c r="G15" s="70">
        <v>11405</v>
      </c>
      <c r="H15" s="70">
        <v>11405</v>
      </c>
      <c r="I15" s="76">
        <v>86.41</v>
      </c>
      <c r="J15" s="76">
        <v>77.33</v>
      </c>
      <c r="K15" s="76">
        <v>9.08</v>
      </c>
      <c r="L15" s="71" t="s">
        <v>148</v>
      </c>
      <c r="M15" s="65" t="s">
        <v>126</v>
      </c>
      <c r="N15" s="65" t="s">
        <v>116</v>
      </c>
      <c r="O15" s="65" t="s">
        <v>115</v>
      </c>
      <c r="P15" s="123" t="s">
        <v>60</v>
      </c>
      <c r="Q15" s="65" t="s">
        <v>363</v>
      </c>
      <c r="R15" s="71" t="s">
        <v>148</v>
      </c>
      <c r="S15" s="68" t="s">
        <v>43</v>
      </c>
      <c r="T15" s="76">
        <v>86.41</v>
      </c>
      <c r="U15" s="77">
        <v>77.33</v>
      </c>
      <c r="V15" s="76">
        <v>9.08</v>
      </c>
      <c r="W15" s="42">
        <v>0.74</v>
      </c>
      <c r="X15" s="73">
        <v>444</v>
      </c>
      <c r="Y15" s="68" t="s">
        <v>364</v>
      </c>
      <c r="Z15" s="68" t="s">
        <v>71</v>
      </c>
      <c r="AA15" s="42">
        <v>0.74</v>
      </c>
      <c r="AB15" s="71"/>
      <c r="AC15" s="68"/>
      <c r="AD15" s="66" t="s">
        <v>112</v>
      </c>
      <c r="AE15" s="42">
        <v>0.74</v>
      </c>
      <c r="AF15" s="68" t="s">
        <v>32</v>
      </c>
      <c r="AG15" s="74">
        <v>0.2</v>
      </c>
      <c r="AH15" s="67">
        <v>45369</v>
      </c>
      <c r="AI15" s="67">
        <v>45443</v>
      </c>
      <c r="AJ15" s="77">
        <v>0.74</v>
      </c>
    </row>
    <row r="16" spans="1:36" s="75" customFormat="1" ht="39.950000000000003" customHeight="1" x14ac:dyDescent="0.3">
      <c r="A16" s="161" t="s">
        <v>304</v>
      </c>
      <c r="B16" s="161" t="s">
        <v>305</v>
      </c>
      <c r="C16" s="161" t="s">
        <v>331</v>
      </c>
      <c r="D16" s="161" t="s">
        <v>332</v>
      </c>
      <c r="E16" s="65" t="s">
        <v>306</v>
      </c>
      <c r="F16" s="65" t="s">
        <v>307</v>
      </c>
      <c r="G16" s="70">
        <v>39973</v>
      </c>
      <c r="H16" s="70">
        <v>39973</v>
      </c>
      <c r="I16" s="76">
        <v>375.24</v>
      </c>
      <c r="J16" s="76">
        <v>148.68</v>
      </c>
      <c r="K16" s="76">
        <v>226.57</v>
      </c>
      <c r="L16" s="71" t="s">
        <v>311</v>
      </c>
      <c r="M16" s="65" t="s">
        <v>319</v>
      </c>
      <c r="N16" s="65" t="s">
        <v>320</v>
      </c>
      <c r="O16" s="65" t="s">
        <v>321</v>
      </c>
      <c r="P16" s="123" t="s">
        <v>322</v>
      </c>
      <c r="Q16" s="65" t="s">
        <v>882</v>
      </c>
      <c r="R16" s="71" t="s">
        <v>323</v>
      </c>
      <c r="S16" s="68" t="s">
        <v>324</v>
      </c>
      <c r="T16" s="76">
        <v>111.47</v>
      </c>
      <c r="U16" s="77">
        <v>0</v>
      </c>
      <c r="V16" s="76">
        <v>111.47</v>
      </c>
      <c r="W16" s="78">
        <v>1.2</v>
      </c>
      <c r="X16" s="73">
        <v>554</v>
      </c>
      <c r="Y16" s="68"/>
      <c r="Z16" s="126"/>
      <c r="AA16" s="42"/>
      <c r="AB16" s="71" t="s">
        <v>325</v>
      </c>
      <c r="AC16" s="78">
        <v>1.2</v>
      </c>
      <c r="AD16" s="66" t="s">
        <v>326</v>
      </c>
      <c r="AE16" s="98" t="s">
        <v>327</v>
      </c>
      <c r="AF16" s="68" t="s">
        <v>330</v>
      </c>
      <c r="AG16" s="122">
        <v>0.19</v>
      </c>
      <c r="AH16" s="67">
        <v>45700</v>
      </c>
      <c r="AI16" s="67">
        <v>45777</v>
      </c>
      <c r="AJ16" s="78">
        <v>1.2</v>
      </c>
    </row>
    <row r="17" spans="1:36" s="75" customFormat="1" ht="39.950000000000003" customHeight="1" x14ac:dyDescent="0.3">
      <c r="A17" s="220"/>
      <c r="B17" s="220"/>
      <c r="C17" s="220"/>
      <c r="D17" s="220"/>
      <c r="E17" s="65" t="s">
        <v>306</v>
      </c>
      <c r="F17" s="65" t="s">
        <v>307</v>
      </c>
      <c r="G17" s="70">
        <v>41457</v>
      </c>
      <c r="H17" s="70">
        <v>41457</v>
      </c>
      <c r="I17" s="76">
        <v>493.21</v>
      </c>
      <c r="J17" s="76">
        <v>182.91</v>
      </c>
      <c r="K17" s="76">
        <v>310.3</v>
      </c>
      <c r="L17" s="71" t="s">
        <v>311</v>
      </c>
      <c r="M17" s="65" t="s">
        <v>319</v>
      </c>
      <c r="N17" s="65" t="s">
        <v>320</v>
      </c>
      <c r="O17" s="65" t="s">
        <v>321</v>
      </c>
      <c r="P17" s="123" t="s">
        <v>322</v>
      </c>
      <c r="Q17" s="65" t="s">
        <v>882</v>
      </c>
      <c r="R17" s="71" t="s">
        <v>323</v>
      </c>
      <c r="S17" s="68" t="s">
        <v>324</v>
      </c>
      <c r="T17" s="76">
        <v>92.89</v>
      </c>
      <c r="U17" s="77">
        <v>0</v>
      </c>
      <c r="V17" s="76">
        <v>92.89</v>
      </c>
      <c r="W17" s="78">
        <v>1</v>
      </c>
      <c r="X17" s="73">
        <v>432</v>
      </c>
      <c r="Y17" s="68"/>
      <c r="Z17" s="126"/>
      <c r="AA17" s="42"/>
      <c r="AB17" s="71" t="s">
        <v>325</v>
      </c>
      <c r="AC17" s="78">
        <v>1</v>
      </c>
      <c r="AD17" s="66" t="s">
        <v>326</v>
      </c>
      <c r="AE17" s="98" t="s">
        <v>328</v>
      </c>
      <c r="AF17" s="68" t="s">
        <v>330</v>
      </c>
      <c r="AG17" s="122">
        <v>0.3</v>
      </c>
      <c r="AH17" s="67">
        <v>45700</v>
      </c>
      <c r="AI17" s="67">
        <v>45777</v>
      </c>
      <c r="AJ17" s="78">
        <v>1</v>
      </c>
    </row>
    <row r="18" spans="1:36" s="75" customFormat="1" ht="39.950000000000003" customHeight="1" x14ac:dyDescent="0.3">
      <c r="A18" s="162"/>
      <c r="B18" s="162"/>
      <c r="C18" s="162"/>
      <c r="D18" s="162"/>
      <c r="E18" s="65" t="s">
        <v>306</v>
      </c>
      <c r="F18" s="65" t="s">
        <v>307</v>
      </c>
      <c r="G18" s="70">
        <v>33909</v>
      </c>
      <c r="H18" s="70">
        <v>33909</v>
      </c>
      <c r="I18" s="76">
        <v>514.20000000000005</v>
      </c>
      <c r="J18" s="76">
        <v>187.61</v>
      </c>
      <c r="K18" s="76">
        <v>326.58999999999997</v>
      </c>
      <c r="L18" s="71" t="s">
        <v>311</v>
      </c>
      <c r="M18" s="65" t="s">
        <v>319</v>
      </c>
      <c r="N18" s="65" t="s">
        <v>320</v>
      </c>
      <c r="O18" s="65" t="s">
        <v>321</v>
      </c>
      <c r="P18" s="123" t="s">
        <v>322</v>
      </c>
      <c r="Q18" s="65" t="s">
        <v>882</v>
      </c>
      <c r="R18" s="71" t="s">
        <v>323</v>
      </c>
      <c r="S18" s="68" t="s">
        <v>324</v>
      </c>
      <c r="T18" s="76">
        <v>83.62</v>
      </c>
      <c r="U18" s="77">
        <v>0</v>
      </c>
      <c r="V18" s="76">
        <v>83.62</v>
      </c>
      <c r="W18" s="78">
        <v>0.9</v>
      </c>
      <c r="X18" s="73">
        <v>369</v>
      </c>
      <c r="Y18" s="68"/>
      <c r="Z18" s="126"/>
      <c r="AA18" s="42"/>
      <c r="AB18" s="71" t="s">
        <v>325</v>
      </c>
      <c r="AC18" s="78">
        <v>0.9</v>
      </c>
      <c r="AD18" s="66" t="s">
        <v>326</v>
      </c>
      <c r="AE18" s="98" t="s">
        <v>329</v>
      </c>
      <c r="AF18" s="68" t="s">
        <v>330</v>
      </c>
      <c r="AG18" s="122">
        <v>0.21</v>
      </c>
      <c r="AH18" s="67">
        <v>45700</v>
      </c>
      <c r="AI18" s="67">
        <v>45777</v>
      </c>
      <c r="AJ18" s="78">
        <v>0.9</v>
      </c>
    </row>
    <row r="19" spans="1:36" s="75" customFormat="1" ht="39.950000000000003" customHeight="1" x14ac:dyDescent="0.3">
      <c r="A19" s="65" t="s">
        <v>392</v>
      </c>
      <c r="B19" s="66" t="s">
        <v>393</v>
      </c>
      <c r="C19" s="67">
        <v>45457</v>
      </c>
      <c r="D19" s="67">
        <v>49108</v>
      </c>
      <c r="E19" s="68" t="s">
        <v>394</v>
      </c>
      <c r="F19" s="68" t="s">
        <v>395</v>
      </c>
      <c r="G19" s="70">
        <v>54540</v>
      </c>
      <c r="H19" s="70">
        <v>54540</v>
      </c>
      <c r="I19" s="76">
        <v>666.04</v>
      </c>
      <c r="J19" s="76">
        <f>I19*87%</f>
        <v>579.45479999999998</v>
      </c>
      <c r="K19" s="76">
        <f>I19*13%</f>
        <v>86.5852</v>
      </c>
      <c r="L19" s="71" t="s">
        <v>396</v>
      </c>
      <c r="M19" s="65" t="s">
        <v>397</v>
      </c>
      <c r="N19" s="65" t="s">
        <v>398</v>
      </c>
      <c r="O19" s="65" t="s">
        <v>399</v>
      </c>
      <c r="P19" s="123" t="s">
        <v>400</v>
      </c>
      <c r="Q19" s="65" t="s">
        <v>432</v>
      </c>
      <c r="R19" s="71" t="s">
        <v>401</v>
      </c>
      <c r="S19" s="68" t="s">
        <v>402</v>
      </c>
      <c r="T19" s="76">
        <v>503.06</v>
      </c>
      <c r="U19" s="77">
        <v>435.51</v>
      </c>
      <c r="V19" s="76">
        <v>67.55</v>
      </c>
      <c r="W19" s="78">
        <v>3.2</v>
      </c>
      <c r="X19" s="73">
        <v>1867</v>
      </c>
      <c r="Y19" s="68" t="s">
        <v>403</v>
      </c>
      <c r="Z19" s="68" t="s">
        <v>404</v>
      </c>
      <c r="AA19" s="78">
        <v>3.2</v>
      </c>
      <c r="AB19" s="71"/>
      <c r="AC19" s="68"/>
      <c r="AD19" s="66" t="s">
        <v>112</v>
      </c>
      <c r="AE19" s="78">
        <v>3.2</v>
      </c>
      <c r="AF19" s="68" t="s">
        <v>405</v>
      </c>
      <c r="AG19" s="74">
        <v>0.37</v>
      </c>
      <c r="AH19" s="67">
        <v>45499</v>
      </c>
      <c r="AI19" s="67">
        <v>45657</v>
      </c>
      <c r="AJ19" s="77">
        <v>3.2</v>
      </c>
    </row>
    <row r="20" spans="1:36" s="75" customFormat="1" ht="39.950000000000003" customHeight="1" x14ac:dyDescent="0.3">
      <c r="A20" s="65" t="s">
        <v>421</v>
      </c>
      <c r="B20" s="66" t="s">
        <v>422</v>
      </c>
      <c r="C20" s="67">
        <v>45497</v>
      </c>
      <c r="D20" s="67">
        <v>49148</v>
      </c>
      <c r="E20" s="68" t="s">
        <v>423</v>
      </c>
      <c r="F20" s="68" t="s">
        <v>424</v>
      </c>
      <c r="G20" s="70">
        <v>12155</v>
      </c>
      <c r="H20" s="70">
        <v>12155</v>
      </c>
      <c r="I20" s="76">
        <v>185.05</v>
      </c>
      <c r="J20" s="76">
        <v>172.5</v>
      </c>
      <c r="K20" s="76">
        <v>12.55</v>
      </c>
      <c r="L20" s="71" t="s">
        <v>425</v>
      </c>
      <c r="M20" s="65" t="s">
        <v>426</v>
      </c>
      <c r="N20" s="65" t="s">
        <v>427</v>
      </c>
      <c r="O20" s="65" t="s">
        <v>428</v>
      </c>
      <c r="P20" s="123" t="s">
        <v>414</v>
      </c>
      <c r="Q20" s="65" t="s">
        <v>431</v>
      </c>
      <c r="R20" s="71" t="s">
        <v>425</v>
      </c>
      <c r="S20" s="68" t="s">
        <v>417</v>
      </c>
      <c r="T20" s="76">
        <v>185.05</v>
      </c>
      <c r="U20" s="77">
        <v>172.5</v>
      </c>
      <c r="V20" s="76">
        <v>12.55</v>
      </c>
      <c r="W20" s="78">
        <v>1.2</v>
      </c>
      <c r="X20" s="73">
        <v>674</v>
      </c>
      <c r="Y20" s="68" t="s">
        <v>58</v>
      </c>
      <c r="Z20" s="68"/>
      <c r="AA20" s="42"/>
      <c r="AB20" s="71" t="s">
        <v>419</v>
      </c>
      <c r="AC20" s="127">
        <v>1.2</v>
      </c>
      <c r="AD20" s="66" t="s">
        <v>429</v>
      </c>
      <c r="AE20" s="42">
        <v>1.2</v>
      </c>
      <c r="AF20" s="68" t="s">
        <v>430</v>
      </c>
      <c r="AG20" s="74">
        <v>0.313</v>
      </c>
      <c r="AH20" s="67">
        <v>45499</v>
      </c>
      <c r="AI20" s="67">
        <v>45657</v>
      </c>
      <c r="AJ20" s="77">
        <v>1.2</v>
      </c>
    </row>
    <row r="21" spans="1:36" s="75" customFormat="1" ht="39.950000000000003" customHeight="1" x14ac:dyDescent="0.3">
      <c r="A21" s="65" t="s">
        <v>433</v>
      </c>
      <c r="B21" s="66" t="s">
        <v>434</v>
      </c>
      <c r="C21" s="67">
        <v>45503</v>
      </c>
      <c r="D21" s="67">
        <v>49154</v>
      </c>
      <c r="E21" s="68" t="s">
        <v>435</v>
      </c>
      <c r="F21" s="68" t="s">
        <v>436</v>
      </c>
      <c r="G21" s="70">
        <v>4860</v>
      </c>
      <c r="H21" s="70">
        <v>4860</v>
      </c>
      <c r="I21" s="76">
        <v>63.52</v>
      </c>
      <c r="J21" s="76">
        <v>63.52</v>
      </c>
      <c r="K21" s="76">
        <v>0</v>
      </c>
      <c r="L21" s="71" t="s">
        <v>458</v>
      </c>
      <c r="M21" s="65" t="s">
        <v>443</v>
      </c>
      <c r="N21" s="65" t="s">
        <v>459</v>
      </c>
      <c r="O21" s="65" t="s">
        <v>460</v>
      </c>
      <c r="P21" s="123" t="s">
        <v>60</v>
      </c>
      <c r="Q21" s="65" t="s">
        <v>480</v>
      </c>
      <c r="R21" s="71" t="s">
        <v>458</v>
      </c>
      <c r="S21" s="68" t="s">
        <v>449</v>
      </c>
      <c r="T21" s="76">
        <v>63.52</v>
      </c>
      <c r="U21" s="77">
        <v>63.52</v>
      </c>
      <c r="V21" s="76">
        <v>0</v>
      </c>
      <c r="W21" s="42">
        <v>0.35</v>
      </c>
      <c r="X21" s="73">
        <v>262</v>
      </c>
      <c r="Y21" s="68" t="s">
        <v>447</v>
      </c>
      <c r="Z21" s="68" t="s">
        <v>461</v>
      </c>
      <c r="AA21" s="42">
        <v>0.35</v>
      </c>
      <c r="AB21" s="71"/>
      <c r="AC21" s="68"/>
      <c r="AD21" s="66" t="s">
        <v>462</v>
      </c>
      <c r="AE21" s="42">
        <v>0.35</v>
      </c>
      <c r="AF21" s="68" t="s">
        <v>451</v>
      </c>
      <c r="AG21" s="74">
        <v>0.02</v>
      </c>
      <c r="AH21" s="67">
        <v>45512</v>
      </c>
      <c r="AI21" s="67">
        <v>45716</v>
      </c>
      <c r="AJ21" s="77">
        <v>0.35</v>
      </c>
    </row>
    <row r="22" spans="1:36" s="75" customFormat="1" ht="39.950000000000003" customHeight="1" x14ac:dyDescent="0.3">
      <c r="A22" s="65" t="s">
        <v>437</v>
      </c>
      <c r="B22" s="66" t="s">
        <v>434</v>
      </c>
      <c r="C22" s="67">
        <v>45503</v>
      </c>
      <c r="D22" s="67">
        <v>49154</v>
      </c>
      <c r="E22" s="68" t="s">
        <v>435</v>
      </c>
      <c r="F22" s="68" t="s">
        <v>436</v>
      </c>
      <c r="G22" s="70">
        <v>15074</v>
      </c>
      <c r="H22" s="70">
        <v>15074</v>
      </c>
      <c r="I22" s="76">
        <v>245.59</v>
      </c>
      <c r="J22" s="76">
        <v>195.19</v>
      </c>
      <c r="K22" s="76">
        <v>50.4</v>
      </c>
      <c r="L22" s="71" t="s">
        <v>463</v>
      </c>
      <c r="M22" s="65" t="s">
        <v>443</v>
      </c>
      <c r="N22" s="65" t="s">
        <v>464</v>
      </c>
      <c r="O22" s="65" t="s">
        <v>465</v>
      </c>
      <c r="P22" s="123" t="s">
        <v>60</v>
      </c>
      <c r="Q22" s="65" t="s">
        <v>480</v>
      </c>
      <c r="R22" s="71" t="s">
        <v>463</v>
      </c>
      <c r="S22" s="68" t="s">
        <v>449</v>
      </c>
      <c r="T22" s="76">
        <v>245.59</v>
      </c>
      <c r="U22" s="76">
        <v>195.19</v>
      </c>
      <c r="V22" s="76">
        <v>50.4</v>
      </c>
      <c r="W22" s="78">
        <v>1.3</v>
      </c>
      <c r="X22" s="73">
        <v>1040</v>
      </c>
      <c r="Y22" s="68" t="s">
        <v>447</v>
      </c>
      <c r="Z22" s="68" t="s">
        <v>461</v>
      </c>
      <c r="AA22" s="78">
        <v>1.3</v>
      </c>
      <c r="AB22" s="71"/>
      <c r="AC22" s="68"/>
      <c r="AD22" s="66" t="s">
        <v>462</v>
      </c>
      <c r="AE22" s="78">
        <v>1.3</v>
      </c>
      <c r="AF22" s="68" t="s">
        <v>451</v>
      </c>
      <c r="AG22" s="122">
        <v>0.2</v>
      </c>
      <c r="AH22" s="67">
        <v>45512</v>
      </c>
      <c r="AI22" s="67">
        <v>45716</v>
      </c>
      <c r="AJ22" s="77">
        <v>1.3</v>
      </c>
    </row>
    <row r="23" spans="1:36" s="75" customFormat="1" ht="39.950000000000003" customHeight="1" x14ac:dyDescent="0.3">
      <c r="A23" s="197" t="s">
        <v>892</v>
      </c>
      <c r="B23" s="198" t="s">
        <v>891</v>
      </c>
      <c r="C23" s="199">
        <v>45505</v>
      </c>
      <c r="D23" s="199">
        <v>49156</v>
      </c>
      <c r="E23" s="68" t="s">
        <v>47</v>
      </c>
      <c r="F23" s="68" t="s">
        <v>50</v>
      </c>
      <c r="G23" s="135">
        <v>619948</v>
      </c>
      <c r="H23" s="135">
        <v>619948</v>
      </c>
      <c r="I23" s="128">
        <v>747.75</v>
      </c>
      <c r="J23" s="129">
        <v>50.44</v>
      </c>
      <c r="K23" s="130">
        <v>697.31</v>
      </c>
      <c r="L23" s="69" t="s">
        <v>551</v>
      </c>
      <c r="M23" s="65" t="s">
        <v>121</v>
      </c>
      <c r="N23" s="65" t="s">
        <v>111</v>
      </c>
      <c r="O23" s="65" t="s">
        <v>133</v>
      </c>
      <c r="P23" s="65" t="s">
        <v>64</v>
      </c>
      <c r="Q23" s="65" t="s">
        <v>169</v>
      </c>
      <c r="R23" s="69" t="s">
        <v>551</v>
      </c>
      <c r="S23" s="68" t="s">
        <v>43</v>
      </c>
      <c r="T23" s="107">
        <v>747.75</v>
      </c>
      <c r="U23" s="108">
        <v>50.44</v>
      </c>
      <c r="V23" s="76">
        <v>697.31</v>
      </c>
      <c r="W23" s="42">
        <v>4.95</v>
      </c>
      <c r="X23" s="73">
        <v>3009</v>
      </c>
      <c r="Y23" s="68" t="s">
        <v>58</v>
      </c>
      <c r="Z23" s="71" t="s">
        <v>552</v>
      </c>
      <c r="AA23" s="42">
        <v>4.95</v>
      </c>
      <c r="AB23" s="71"/>
      <c r="AC23" s="109"/>
      <c r="AD23" s="71" t="s">
        <v>886</v>
      </c>
      <c r="AE23" s="109">
        <v>4.95</v>
      </c>
      <c r="AF23" s="68"/>
      <c r="AG23" s="74"/>
      <c r="AH23" s="67">
        <v>45573</v>
      </c>
      <c r="AI23" s="67">
        <v>45657</v>
      </c>
      <c r="AJ23" s="109">
        <v>4.95</v>
      </c>
    </row>
    <row r="24" spans="1:36" s="75" customFormat="1" ht="39.950000000000003" customHeight="1" x14ac:dyDescent="0.3">
      <c r="A24" s="197"/>
      <c r="B24" s="198"/>
      <c r="C24" s="199"/>
      <c r="D24" s="199"/>
      <c r="E24" s="68" t="s">
        <v>47</v>
      </c>
      <c r="F24" s="68" t="s">
        <v>50</v>
      </c>
      <c r="G24" s="135">
        <v>619948</v>
      </c>
      <c r="H24" s="135">
        <v>619948</v>
      </c>
      <c r="I24" s="128">
        <v>852.27</v>
      </c>
      <c r="J24" s="129">
        <v>0</v>
      </c>
      <c r="K24" s="130">
        <v>852.27</v>
      </c>
      <c r="L24" s="69" t="s">
        <v>883</v>
      </c>
      <c r="M24" s="65" t="s">
        <v>121</v>
      </c>
      <c r="N24" s="65" t="s">
        <v>884</v>
      </c>
      <c r="O24" s="65" t="s">
        <v>885</v>
      </c>
      <c r="P24" s="65" t="s">
        <v>151</v>
      </c>
      <c r="Q24" s="65" t="s">
        <v>169</v>
      </c>
      <c r="R24" s="69" t="s">
        <v>883</v>
      </c>
      <c r="S24" s="68" t="s">
        <v>43</v>
      </c>
      <c r="T24" s="128">
        <v>852.27</v>
      </c>
      <c r="U24" s="129">
        <v>0</v>
      </c>
      <c r="V24" s="130">
        <v>852.27</v>
      </c>
      <c r="W24" s="42">
        <v>4.95</v>
      </c>
      <c r="X24" s="73">
        <v>2554</v>
      </c>
      <c r="Y24" s="68" t="s">
        <v>58</v>
      </c>
      <c r="Z24" s="71" t="s">
        <v>552</v>
      </c>
      <c r="AA24" s="42">
        <v>4.95</v>
      </c>
      <c r="AB24" s="71"/>
      <c r="AC24" s="109"/>
      <c r="AD24" s="71" t="s">
        <v>886</v>
      </c>
      <c r="AE24" s="109">
        <v>4.95</v>
      </c>
      <c r="AF24" s="68"/>
      <c r="AG24" s="74"/>
      <c r="AH24" s="67">
        <v>45701</v>
      </c>
      <c r="AI24" s="67">
        <v>45777</v>
      </c>
      <c r="AJ24" s="109">
        <v>4.95</v>
      </c>
    </row>
    <row r="25" spans="1:36" s="75" customFormat="1" ht="39.950000000000003" customHeight="1" x14ac:dyDescent="0.3">
      <c r="A25" s="136" t="s">
        <v>472</v>
      </c>
      <c r="B25" s="149" t="s">
        <v>466</v>
      </c>
      <c r="C25" s="131">
        <v>45509</v>
      </c>
      <c r="D25" s="131">
        <v>49160</v>
      </c>
      <c r="E25" s="68" t="s">
        <v>467</v>
      </c>
      <c r="F25" s="68" t="s">
        <v>473</v>
      </c>
      <c r="G25" s="70">
        <v>52777</v>
      </c>
      <c r="H25" s="70">
        <v>52777</v>
      </c>
      <c r="I25" s="76">
        <v>40.31</v>
      </c>
      <c r="J25" s="76">
        <v>0</v>
      </c>
      <c r="K25" s="76">
        <v>40.31</v>
      </c>
      <c r="L25" s="71" t="s">
        <v>474</v>
      </c>
      <c r="M25" s="65" t="s">
        <v>475</v>
      </c>
      <c r="N25" s="65" t="s">
        <v>476</v>
      </c>
      <c r="O25" s="65" t="s">
        <v>477</v>
      </c>
      <c r="P25" s="123" t="s">
        <v>468</v>
      </c>
      <c r="Q25" s="65" t="s">
        <v>881</v>
      </c>
      <c r="R25" s="71" t="s">
        <v>474</v>
      </c>
      <c r="S25" s="68" t="s">
        <v>469</v>
      </c>
      <c r="T25" s="76">
        <v>40.31</v>
      </c>
      <c r="U25" s="77">
        <v>0</v>
      </c>
      <c r="V25" s="76">
        <v>40.31</v>
      </c>
      <c r="W25" s="42">
        <v>1.6</v>
      </c>
      <c r="X25" s="73">
        <v>1080</v>
      </c>
      <c r="Y25" s="68" t="s">
        <v>470</v>
      </c>
      <c r="Z25" s="68"/>
      <c r="AA25" s="42"/>
      <c r="AB25" s="71" t="s">
        <v>478</v>
      </c>
      <c r="AC25" s="68">
        <v>1.6</v>
      </c>
      <c r="AD25" s="66" t="s">
        <v>471</v>
      </c>
      <c r="AE25" s="42">
        <v>1.6</v>
      </c>
      <c r="AF25" s="68" t="s">
        <v>479</v>
      </c>
      <c r="AG25" s="74">
        <v>0.6</v>
      </c>
      <c r="AH25" s="67">
        <v>45512</v>
      </c>
      <c r="AI25" s="67">
        <v>45596</v>
      </c>
      <c r="AJ25" s="77">
        <v>1.6</v>
      </c>
    </row>
    <row r="26" spans="1:36" s="75" customFormat="1" ht="39.950000000000003" customHeight="1" x14ac:dyDescent="0.3">
      <c r="A26" s="65" t="s">
        <v>481</v>
      </c>
      <c r="B26" s="66" t="s">
        <v>482</v>
      </c>
      <c r="C26" s="67">
        <v>45517</v>
      </c>
      <c r="D26" s="67">
        <v>49168</v>
      </c>
      <c r="E26" s="68" t="s">
        <v>483</v>
      </c>
      <c r="F26" s="68" t="s">
        <v>484</v>
      </c>
      <c r="G26" s="70">
        <v>20150</v>
      </c>
      <c r="H26" s="70">
        <v>20150</v>
      </c>
      <c r="I26" s="76">
        <v>248.06</v>
      </c>
      <c r="J26" s="76">
        <v>0</v>
      </c>
      <c r="K26" s="76">
        <v>248.06</v>
      </c>
      <c r="L26" s="71" t="s">
        <v>35</v>
      </c>
      <c r="M26" s="65" t="s">
        <v>485</v>
      </c>
      <c r="N26" s="65" t="s">
        <v>69</v>
      </c>
      <c r="O26" s="65" t="s">
        <v>486</v>
      </c>
      <c r="P26" s="123" t="s">
        <v>60</v>
      </c>
      <c r="Q26" s="65" t="s">
        <v>553</v>
      </c>
      <c r="R26" s="71" t="s">
        <v>487</v>
      </c>
      <c r="S26" s="68" t="s">
        <v>488</v>
      </c>
      <c r="T26" s="76">
        <v>98.73</v>
      </c>
      <c r="U26" s="77">
        <v>0</v>
      </c>
      <c r="V26" s="76">
        <v>98.73</v>
      </c>
      <c r="W26" s="42">
        <v>0.8</v>
      </c>
      <c r="X26" s="73">
        <v>540</v>
      </c>
      <c r="Y26" s="68" t="s">
        <v>58</v>
      </c>
      <c r="Z26" s="68" t="s">
        <v>490</v>
      </c>
      <c r="AA26" s="78">
        <v>0.8</v>
      </c>
      <c r="AB26" s="71"/>
      <c r="AC26" s="68"/>
      <c r="AD26" s="66" t="s">
        <v>112</v>
      </c>
      <c r="AE26" s="42">
        <v>0.8</v>
      </c>
      <c r="AF26" s="68" t="s">
        <v>489</v>
      </c>
      <c r="AG26" s="74">
        <v>0.16</v>
      </c>
      <c r="AH26" s="67">
        <v>45575</v>
      </c>
      <c r="AI26" s="67">
        <v>45657</v>
      </c>
      <c r="AJ26" s="77">
        <v>0.8</v>
      </c>
    </row>
    <row r="27" spans="1:36" s="75" customFormat="1" ht="39.950000000000003" customHeight="1" x14ac:dyDescent="0.3">
      <c r="A27" s="65" t="s">
        <v>491</v>
      </c>
      <c r="B27" s="66" t="s">
        <v>492</v>
      </c>
      <c r="C27" s="67">
        <v>45526</v>
      </c>
      <c r="D27" s="67">
        <v>49177</v>
      </c>
      <c r="E27" s="68" t="s">
        <v>493</v>
      </c>
      <c r="F27" s="68" t="s">
        <v>494</v>
      </c>
      <c r="G27" s="70">
        <v>17373</v>
      </c>
      <c r="H27" s="70">
        <v>17373</v>
      </c>
      <c r="I27" s="76">
        <v>296.61</v>
      </c>
      <c r="J27" s="76">
        <v>264.39</v>
      </c>
      <c r="K27" s="76">
        <v>32.22</v>
      </c>
      <c r="L27" s="71" t="s">
        <v>495</v>
      </c>
      <c r="M27" s="65" t="s">
        <v>496</v>
      </c>
      <c r="N27" s="65" t="s">
        <v>497</v>
      </c>
      <c r="O27" s="65" t="s">
        <v>498</v>
      </c>
      <c r="P27" s="123" t="s">
        <v>499</v>
      </c>
      <c r="Q27" s="65" t="s">
        <v>554</v>
      </c>
      <c r="R27" s="71" t="s">
        <v>500</v>
      </c>
      <c r="S27" s="68" t="s">
        <v>43</v>
      </c>
      <c r="T27" s="76">
        <v>181.45</v>
      </c>
      <c r="U27" s="76">
        <v>161.75</v>
      </c>
      <c r="V27" s="76">
        <v>19.7</v>
      </c>
      <c r="W27" s="42">
        <v>1.04</v>
      </c>
      <c r="X27" s="73">
        <v>988</v>
      </c>
      <c r="Y27" s="68" t="s">
        <v>501</v>
      </c>
      <c r="Z27" s="68" t="s">
        <v>502</v>
      </c>
      <c r="AA27" s="42">
        <v>1.04</v>
      </c>
      <c r="AB27" s="71"/>
      <c r="AC27" s="68"/>
      <c r="AD27" s="66" t="s">
        <v>112</v>
      </c>
      <c r="AE27" s="42">
        <v>1.04</v>
      </c>
      <c r="AF27" s="68" t="s">
        <v>503</v>
      </c>
      <c r="AG27" s="74">
        <v>0.3</v>
      </c>
      <c r="AH27" s="67">
        <v>45575</v>
      </c>
      <c r="AI27" s="67">
        <v>45716</v>
      </c>
      <c r="AJ27" s="77">
        <v>1.04</v>
      </c>
    </row>
    <row r="28" spans="1:36" s="75" customFormat="1" ht="39.950000000000003" customHeight="1" x14ac:dyDescent="0.3">
      <c r="A28" s="65" t="s">
        <v>546</v>
      </c>
      <c r="B28" s="66" t="s">
        <v>109</v>
      </c>
      <c r="C28" s="67">
        <v>45534</v>
      </c>
      <c r="D28" s="67">
        <v>49185</v>
      </c>
      <c r="E28" s="68" t="s">
        <v>45</v>
      </c>
      <c r="F28" s="68" t="s">
        <v>56</v>
      </c>
      <c r="G28" s="70">
        <v>32132</v>
      </c>
      <c r="H28" s="70">
        <v>32132</v>
      </c>
      <c r="I28" s="76">
        <v>629.79999999999995</v>
      </c>
      <c r="J28" s="76">
        <v>595.03</v>
      </c>
      <c r="K28" s="76">
        <v>34.770000000000003</v>
      </c>
      <c r="L28" s="71" t="s">
        <v>527</v>
      </c>
      <c r="M28" s="65" t="s">
        <v>124</v>
      </c>
      <c r="N28" s="65" t="s">
        <v>113</v>
      </c>
      <c r="O28" s="65" t="s">
        <v>114</v>
      </c>
      <c r="P28" s="123" t="s">
        <v>60</v>
      </c>
      <c r="Q28" s="65" t="s">
        <v>553</v>
      </c>
      <c r="R28" s="71" t="s">
        <v>527</v>
      </c>
      <c r="S28" s="68" t="s">
        <v>43</v>
      </c>
      <c r="T28" s="76">
        <v>608.20000000000005</v>
      </c>
      <c r="U28" s="77">
        <v>574.64</v>
      </c>
      <c r="V28" s="76">
        <v>33.56</v>
      </c>
      <c r="W28" s="42">
        <v>3.1</v>
      </c>
      <c r="X28" s="73">
        <v>2092</v>
      </c>
      <c r="Y28" s="68" t="s">
        <v>58</v>
      </c>
      <c r="Z28" s="68" t="s">
        <v>71</v>
      </c>
      <c r="AA28" s="78">
        <v>3.1</v>
      </c>
      <c r="AB28" s="71"/>
      <c r="AC28" s="68"/>
      <c r="AD28" s="66" t="s">
        <v>112</v>
      </c>
      <c r="AE28" s="42">
        <v>3.1</v>
      </c>
      <c r="AF28" s="68" t="s">
        <v>32</v>
      </c>
      <c r="AG28" s="74">
        <v>0.59</v>
      </c>
      <c r="AH28" s="67">
        <v>45575</v>
      </c>
      <c r="AI28" s="67">
        <v>45657</v>
      </c>
      <c r="AJ28" s="77">
        <v>3.1</v>
      </c>
    </row>
    <row r="29" spans="1:36" s="75" customFormat="1" ht="39.950000000000003" customHeight="1" x14ac:dyDescent="0.3">
      <c r="A29" s="161" t="s">
        <v>547</v>
      </c>
      <c r="B29" s="204" t="s">
        <v>109</v>
      </c>
      <c r="C29" s="157">
        <v>45534</v>
      </c>
      <c r="D29" s="157">
        <v>49185</v>
      </c>
      <c r="E29" s="68" t="s">
        <v>45</v>
      </c>
      <c r="F29" s="68" t="s">
        <v>51</v>
      </c>
      <c r="G29" s="216">
        <v>26380</v>
      </c>
      <c r="H29" s="216">
        <v>26380</v>
      </c>
      <c r="I29" s="76">
        <v>332.23</v>
      </c>
      <c r="J29" s="76">
        <v>314.07</v>
      </c>
      <c r="K29" s="76">
        <v>18.16</v>
      </c>
      <c r="L29" s="71" t="s">
        <v>152</v>
      </c>
      <c r="M29" s="65" t="s">
        <v>117</v>
      </c>
      <c r="N29" s="65" t="s">
        <v>529</v>
      </c>
      <c r="O29" s="65" t="s">
        <v>119</v>
      </c>
      <c r="P29" s="123" t="s">
        <v>60</v>
      </c>
      <c r="Q29" s="65" t="s">
        <v>553</v>
      </c>
      <c r="R29" s="71" t="s">
        <v>152</v>
      </c>
      <c r="S29" s="68" t="s">
        <v>43</v>
      </c>
      <c r="T29" s="76">
        <v>309.8</v>
      </c>
      <c r="U29" s="77">
        <v>292.89999999999998</v>
      </c>
      <c r="V29" s="76">
        <v>16.899999999999999</v>
      </c>
      <c r="W29" s="42">
        <v>1.8</v>
      </c>
      <c r="X29" s="73">
        <v>1260</v>
      </c>
      <c r="Y29" s="68" t="s">
        <v>58</v>
      </c>
      <c r="Z29" s="68" t="s">
        <v>71</v>
      </c>
      <c r="AA29" s="78">
        <v>1.8</v>
      </c>
      <c r="AB29" s="71"/>
      <c r="AC29" s="68"/>
      <c r="AD29" s="66" t="s">
        <v>112</v>
      </c>
      <c r="AE29" s="78">
        <v>1.8</v>
      </c>
      <c r="AF29" s="68" t="s">
        <v>32</v>
      </c>
      <c r="AG29" s="74">
        <v>0.42</v>
      </c>
      <c r="AH29" s="67">
        <v>45575</v>
      </c>
      <c r="AI29" s="67">
        <v>45657</v>
      </c>
      <c r="AJ29" s="77">
        <v>1.8</v>
      </c>
    </row>
    <row r="30" spans="1:36" s="75" customFormat="1" ht="39.950000000000003" customHeight="1" x14ac:dyDescent="0.3">
      <c r="A30" s="162"/>
      <c r="B30" s="205"/>
      <c r="C30" s="158"/>
      <c r="D30" s="158"/>
      <c r="E30" s="68" t="s">
        <v>45</v>
      </c>
      <c r="F30" s="68" t="s">
        <v>51</v>
      </c>
      <c r="G30" s="217"/>
      <c r="H30" s="217"/>
      <c r="I30" s="107">
        <v>147.31</v>
      </c>
      <c r="J30" s="108">
        <v>135.21</v>
      </c>
      <c r="K30" s="76">
        <v>12.1</v>
      </c>
      <c r="L30" s="65" t="s">
        <v>528</v>
      </c>
      <c r="M30" s="65" t="s">
        <v>125</v>
      </c>
      <c r="N30" s="65" t="s">
        <v>131</v>
      </c>
      <c r="O30" s="65" t="s">
        <v>123</v>
      </c>
      <c r="P30" s="65" t="s">
        <v>65</v>
      </c>
      <c r="Q30" s="65" t="s">
        <v>553</v>
      </c>
      <c r="R30" s="69" t="s">
        <v>528</v>
      </c>
      <c r="S30" s="68" t="s">
        <v>43</v>
      </c>
      <c r="T30" s="77">
        <v>147.31</v>
      </c>
      <c r="U30" s="77">
        <v>135.19999999999999</v>
      </c>
      <c r="V30" s="77">
        <v>12.11</v>
      </c>
      <c r="W30" s="42">
        <v>0.7</v>
      </c>
      <c r="X30" s="73">
        <v>672</v>
      </c>
      <c r="Y30" s="68" t="s">
        <v>58</v>
      </c>
      <c r="Z30" s="68" t="s">
        <v>71</v>
      </c>
      <c r="AA30" s="78">
        <v>0.7</v>
      </c>
      <c r="AB30" s="71"/>
      <c r="AC30" s="68"/>
      <c r="AD30" s="66" t="s">
        <v>112</v>
      </c>
      <c r="AE30" s="78">
        <v>0.7</v>
      </c>
      <c r="AF30" s="68" t="s">
        <v>32</v>
      </c>
      <c r="AG30" s="74">
        <v>0.21</v>
      </c>
      <c r="AH30" s="67">
        <v>45575</v>
      </c>
      <c r="AI30" s="67">
        <v>45657</v>
      </c>
      <c r="AJ30" s="77">
        <v>0.7</v>
      </c>
    </row>
    <row r="31" spans="1:36" s="75" customFormat="1" ht="39.950000000000003" customHeight="1" x14ac:dyDescent="0.3">
      <c r="A31" s="136" t="s">
        <v>548</v>
      </c>
      <c r="B31" s="152" t="s">
        <v>533</v>
      </c>
      <c r="C31" s="131">
        <v>45538</v>
      </c>
      <c r="D31" s="131">
        <v>49189</v>
      </c>
      <c r="E31" s="68" t="s">
        <v>531</v>
      </c>
      <c r="F31" s="68" t="s">
        <v>532</v>
      </c>
      <c r="G31" s="134">
        <v>79891</v>
      </c>
      <c r="H31" s="134">
        <v>79891</v>
      </c>
      <c r="I31" s="107">
        <v>306.10000000000002</v>
      </c>
      <c r="J31" s="108">
        <v>268.55</v>
      </c>
      <c r="K31" s="76">
        <v>37.549999999999997</v>
      </c>
      <c r="L31" s="65" t="s">
        <v>535</v>
      </c>
      <c r="M31" s="65" t="s">
        <v>536</v>
      </c>
      <c r="N31" s="65" t="s">
        <v>537</v>
      </c>
      <c r="O31" s="65" t="s">
        <v>538</v>
      </c>
      <c r="P31" s="65" t="s">
        <v>534</v>
      </c>
      <c r="Q31" s="65" t="s">
        <v>550</v>
      </c>
      <c r="R31" s="65" t="s">
        <v>539</v>
      </c>
      <c r="S31" s="68" t="s">
        <v>43</v>
      </c>
      <c r="T31" s="77">
        <v>268.55</v>
      </c>
      <c r="U31" s="77">
        <v>0</v>
      </c>
      <c r="V31" s="77">
        <v>268.55</v>
      </c>
      <c r="W31" s="42">
        <v>2.11</v>
      </c>
      <c r="X31" s="73">
        <v>765</v>
      </c>
      <c r="Y31" s="68" t="s">
        <v>58</v>
      </c>
      <c r="Z31" s="68" t="s">
        <v>71</v>
      </c>
      <c r="AA31" s="42">
        <v>2.11</v>
      </c>
      <c r="AB31" s="71"/>
      <c r="AC31" s="68"/>
      <c r="AD31" s="66" t="s">
        <v>112</v>
      </c>
      <c r="AE31" s="78">
        <v>2.11</v>
      </c>
      <c r="AF31" s="68" t="s">
        <v>540</v>
      </c>
      <c r="AG31" s="74">
        <v>0.6</v>
      </c>
      <c r="AH31" s="67">
        <v>45541</v>
      </c>
      <c r="AI31" s="67">
        <v>45657</v>
      </c>
      <c r="AJ31" s="127">
        <v>2.11</v>
      </c>
    </row>
    <row r="32" spans="1:36" s="75" customFormat="1" ht="39.950000000000003" customHeight="1" x14ac:dyDescent="0.3">
      <c r="A32" s="65" t="s">
        <v>549</v>
      </c>
      <c r="B32" s="66" t="s">
        <v>533</v>
      </c>
      <c r="C32" s="67">
        <v>45538</v>
      </c>
      <c r="D32" s="67">
        <v>49189</v>
      </c>
      <c r="E32" s="68" t="s">
        <v>531</v>
      </c>
      <c r="F32" s="68" t="s">
        <v>532</v>
      </c>
      <c r="G32" s="70">
        <v>4010</v>
      </c>
      <c r="H32" s="70">
        <v>4010</v>
      </c>
      <c r="I32" s="76">
        <v>24.91</v>
      </c>
      <c r="J32" s="76">
        <v>0</v>
      </c>
      <c r="K32" s="76">
        <v>24.91</v>
      </c>
      <c r="L32" s="71" t="s">
        <v>541</v>
      </c>
      <c r="M32" s="65" t="s">
        <v>536</v>
      </c>
      <c r="N32" s="65" t="s">
        <v>542</v>
      </c>
      <c r="O32" s="65" t="s">
        <v>543</v>
      </c>
      <c r="P32" s="123" t="s">
        <v>530</v>
      </c>
      <c r="Q32" s="65" t="s">
        <v>550</v>
      </c>
      <c r="R32" s="65" t="s">
        <v>539</v>
      </c>
      <c r="S32" s="68" t="s">
        <v>43</v>
      </c>
      <c r="T32" s="76">
        <v>6.92</v>
      </c>
      <c r="U32" s="77">
        <v>0</v>
      </c>
      <c r="V32" s="76">
        <v>6.92</v>
      </c>
      <c r="W32" s="42">
        <v>0.1</v>
      </c>
      <c r="X32" s="73">
        <v>135</v>
      </c>
      <c r="Y32" s="68" t="s">
        <v>544</v>
      </c>
      <c r="Z32" s="68" t="s">
        <v>545</v>
      </c>
      <c r="AA32" s="78">
        <v>0.1</v>
      </c>
      <c r="AB32" s="71"/>
      <c r="AC32" s="68"/>
      <c r="AD32" s="66" t="s">
        <v>112</v>
      </c>
      <c r="AE32" s="42">
        <v>0.1</v>
      </c>
      <c r="AF32" s="68" t="s">
        <v>540</v>
      </c>
      <c r="AG32" s="74">
        <v>0.06</v>
      </c>
      <c r="AH32" s="67">
        <v>45541</v>
      </c>
      <c r="AI32" s="67">
        <v>45657</v>
      </c>
      <c r="AJ32" s="109">
        <v>0.1</v>
      </c>
    </row>
    <row r="33" spans="1:36" s="75" customFormat="1" ht="39.950000000000003" customHeight="1" x14ac:dyDescent="0.3">
      <c r="A33" s="148" t="s">
        <v>582</v>
      </c>
      <c r="B33" s="151" t="s">
        <v>583</v>
      </c>
      <c r="C33" s="132">
        <v>44568</v>
      </c>
      <c r="D33" s="132">
        <v>48219</v>
      </c>
      <c r="E33" s="68" t="s">
        <v>584</v>
      </c>
      <c r="F33" s="68" t="s">
        <v>585</v>
      </c>
      <c r="G33" s="135">
        <v>20396</v>
      </c>
      <c r="H33" s="135">
        <v>20396</v>
      </c>
      <c r="I33" s="107">
        <v>520.4</v>
      </c>
      <c r="J33" s="108">
        <v>411.39</v>
      </c>
      <c r="K33" s="76">
        <v>109.01</v>
      </c>
      <c r="L33" s="69" t="s">
        <v>586</v>
      </c>
      <c r="M33" s="65" t="s">
        <v>587</v>
      </c>
      <c r="N33" s="65" t="s">
        <v>588</v>
      </c>
      <c r="O33" s="65" t="s">
        <v>589</v>
      </c>
      <c r="P33" s="65" t="s">
        <v>590</v>
      </c>
      <c r="Q33" s="65" t="s">
        <v>689</v>
      </c>
      <c r="R33" s="69" t="s">
        <v>586</v>
      </c>
      <c r="S33" s="68" t="s">
        <v>591</v>
      </c>
      <c r="T33" s="107">
        <v>339.34</v>
      </c>
      <c r="U33" s="108">
        <v>268.26</v>
      </c>
      <c r="V33" s="76">
        <v>71.08</v>
      </c>
      <c r="W33" s="42">
        <v>1.33</v>
      </c>
      <c r="X33" s="73">
        <v>1596</v>
      </c>
      <c r="Y33" s="68" t="s">
        <v>58</v>
      </c>
      <c r="Z33" s="71" t="s">
        <v>592</v>
      </c>
      <c r="AA33" s="42">
        <v>1.33</v>
      </c>
      <c r="AB33" s="71"/>
      <c r="AC33" s="109"/>
      <c r="AD33" s="71" t="s">
        <v>593</v>
      </c>
      <c r="AE33" s="109">
        <v>1.33</v>
      </c>
      <c r="AF33" s="68" t="s">
        <v>594</v>
      </c>
      <c r="AG33" s="74">
        <v>0.35</v>
      </c>
      <c r="AH33" s="67">
        <v>45604</v>
      </c>
      <c r="AI33" s="67">
        <v>45747</v>
      </c>
      <c r="AJ33" s="109">
        <v>1.33</v>
      </c>
    </row>
    <row r="34" spans="1:36" s="75" customFormat="1" ht="39.950000000000003" customHeight="1" x14ac:dyDescent="0.3">
      <c r="A34" s="202" t="s">
        <v>653</v>
      </c>
      <c r="B34" s="204" t="s">
        <v>654</v>
      </c>
      <c r="C34" s="218">
        <v>45602</v>
      </c>
      <c r="D34" s="218">
        <v>49253</v>
      </c>
      <c r="E34" s="68" t="s">
        <v>655</v>
      </c>
      <c r="F34" s="68" t="s">
        <v>656</v>
      </c>
      <c r="G34" s="216">
        <v>122806</v>
      </c>
      <c r="H34" s="216">
        <v>122806</v>
      </c>
      <c r="I34" s="107">
        <v>319.02</v>
      </c>
      <c r="J34" s="108">
        <v>82.82</v>
      </c>
      <c r="K34" s="76">
        <v>236.2</v>
      </c>
      <c r="L34" s="69" t="s">
        <v>657</v>
      </c>
      <c r="M34" s="65" t="s">
        <v>659</v>
      </c>
      <c r="N34" s="65" t="s">
        <v>660</v>
      </c>
      <c r="O34" s="65" t="s">
        <v>662</v>
      </c>
      <c r="P34" s="65" t="s">
        <v>60</v>
      </c>
      <c r="Q34" s="65" t="s">
        <v>689</v>
      </c>
      <c r="R34" s="69" t="s">
        <v>657</v>
      </c>
      <c r="S34" s="68" t="s">
        <v>43</v>
      </c>
      <c r="T34" s="107">
        <v>319.02</v>
      </c>
      <c r="U34" s="108">
        <v>82.82</v>
      </c>
      <c r="V34" s="76">
        <v>236.2</v>
      </c>
      <c r="W34" s="42">
        <v>2.5</v>
      </c>
      <c r="X34" s="73">
        <v>4156</v>
      </c>
      <c r="Y34" s="68" t="s">
        <v>58</v>
      </c>
      <c r="Z34" s="71"/>
      <c r="AA34" s="42"/>
      <c r="AB34" s="71" t="s">
        <v>663</v>
      </c>
      <c r="AC34" s="109">
        <v>2.5</v>
      </c>
      <c r="AD34" s="71" t="s">
        <v>112</v>
      </c>
      <c r="AE34" s="109">
        <v>2.5</v>
      </c>
      <c r="AF34" s="68" t="s">
        <v>665</v>
      </c>
      <c r="AG34" s="74">
        <v>0.35</v>
      </c>
      <c r="AH34" s="67">
        <v>45609</v>
      </c>
      <c r="AI34" s="67">
        <v>45747</v>
      </c>
      <c r="AJ34" s="109">
        <v>2.5</v>
      </c>
    </row>
    <row r="35" spans="1:36" s="75" customFormat="1" ht="39.950000000000003" customHeight="1" x14ac:dyDescent="0.3">
      <c r="A35" s="197"/>
      <c r="B35" s="198"/>
      <c r="C35" s="198"/>
      <c r="D35" s="198"/>
      <c r="E35" s="68" t="s">
        <v>655</v>
      </c>
      <c r="F35" s="68" t="s">
        <v>656</v>
      </c>
      <c r="G35" s="219"/>
      <c r="H35" s="219"/>
      <c r="I35" s="107">
        <v>381.08</v>
      </c>
      <c r="J35" s="108">
        <v>5.29</v>
      </c>
      <c r="K35" s="76">
        <v>375.79</v>
      </c>
      <c r="L35" s="69" t="s">
        <v>658</v>
      </c>
      <c r="M35" s="65" t="s">
        <v>659</v>
      </c>
      <c r="N35" s="65" t="s">
        <v>661</v>
      </c>
      <c r="O35" s="65" t="s">
        <v>662</v>
      </c>
      <c r="P35" s="65" t="s">
        <v>65</v>
      </c>
      <c r="Q35" s="65" t="s">
        <v>689</v>
      </c>
      <c r="R35" s="69" t="s">
        <v>658</v>
      </c>
      <c r="S35" s="68" t="s">
        <v>43</v>
      </c>
      <c r="T35" s="107">
        <v>176.37</v>
      </c>
      <c r="U35" s="108">
        <v>5.29</v>
      </c>
      <c r="V35" s="76">
        <v>171.08</v>
      </c>
      <c r="W35" s="42">
        <v>2.4700000000000002</v>
      </c>
      <c r="X35" s="73">
        <v>3241</v>
      </c>
      <c r="Y35" s="68" t="s">
        <v>58</v>
      </c>
      <c r="Z35" s="71"/>
      <c r="AA35" s="42"/>
      <c r="AB35" s="71" t="s">
        <v>664</v>
      </c>
      <c r="AC35" s="109">
        <v>2.4700000000000002</v>
      </c>
      <c r="AD35" s="71" t="s">
        <v>112</v>
      </c>
      <c r="AE35" s="109">
        <v>2.4700000000000002</v>
      </c>
      <c r="AF35" s="68" t="s">
        <v>665</v>
      </c>
      <c r="AG35" s="74">
        <v>0.42</v>
      </c>
      <c r="AH35" s="67">
        <v>45609</v>
      </c>
      <c r="AI35" s="67">
        <v>45747</v>
      </c>
      <c r="AJ35" s="109">
        <v>2.4700000000000002</v>
      </c>
    </row>
    <row r="36" spans="1:36" ht="39.950000000000003" customHeight="1" x14ac:dyDescent="0.3">
      <c r="A36" s="200" t="s">
        <v>667</v>
      </c>
      <c r="B36" s="210" t="s">
        <v>595</v>
      </c>
      <c r="C36" s="206">
        <v>45604</v>
      </c>
      <c r="D36" s="206">
        <v>49255</v>
      </c>
      <c r="E36" s="153" t="s">
        <v>596</v>
      </c>
      <c r="F36" s="153" t="s">
        <v>597</v>
      </c>
      <c r="G36" s="213">
        <v>174770</v>
      </c>
      <c r="H36" s="213">
        <v>174770</v>
      </c>
      <c r="I36" s="103">
        <v>2015.54</v>
      </c>
      <c r="J36" s="104">
        <v>1451.19</v>
      </c>
      <c r="K36" s="102">
        <v>564.35</v>
      </c>
      <c r="L36" s="40" t="s">
        <v>602</v>
      </c>
      <c r="M36" s="11" t="s">
        <v>605</v>
      </c>
      <c r="N36" s="11" t="s">
        <v>606</v>
      </c>
      <c r="O36" s="11" t="s">
        <v>607</v>
      </c>
      <c r="P36" s="11" t="s">
        <v>598</v>
      </c>
      <c r="Q36" s="11" t="s">
        <v>688</v>
      </c>
      <c r="R36" s="40" t="s">
        <v>614</v>
      </c>
      <c r="S36" s="153" t="s">
        <v>43</v>
      </c>
      <c r="T36" s="103">
        <v>1380.51</v>
      </c>
      <c r="U36" s="46">
        <v>994.14</v>
      </c>
      <c r="V36" s="52">
        <v>386.37</v>
      </c>
      <c r="W36" s="57">
        <v>9</v>
      </c>
      <c r="X36" s="3">
        <v>6525</v>
      </c>
      <c r="Y36" s="153" t="s">
        <v>58</v>
      </c>
      <c r="Z36" s="7" t="s">
        <v>71</v>
      </c>
      <c r="AA36" s="57">
        <v>9</v>
      </c>
      <c r="AB36" s="7"/>
      <c r="AC36" s="100"/>
      <c r="AD36" s="7" t="s">
        <v>112</v>
      </c>
      <c r="AE36" s="57">
        <v>9</v>
      </c>
      <c r="AF36" s="153" t="s">
        <v>619</v>
      </c>
      <c r="AG36" s="47">
        <v>0.94</v>
      </c>
      <c r="AH36" s="9">
        <v>45609</v>
      </c>
      <c r="AI36" s="9">
        <v>45716</v>
      </c>
      <c r="AJ36" s="57">
        <v>9</v>
      </c>
    </row>
    <row r="37" spans="1:36" ht="39.950000000000003" customHeight="1" x14ac:dyDescent="0.3">
      <c r="A37" s="201"/>
      <c r="B37" s="211"/>
      <c r="C37" s="207"/>
      <c r="D37" s="207"/>
      <c r="E37" s="153" t="s">
        <v>596</v>
      </c>
      <c r="F37" s="153" t="s">
        <v>597</v>
      </c>
      <c r="G37" s="214"/>
      <c r="H37" s="214"/>
      <c r="I37" s="103">
        <v>126.82</v>
      </c>
      <c r="J37" s="104">
        <v>126.82</v>
      </c>
      <c r="K37" s="102">
        <v>0</v>
      </c>
      <c r="L37" s="40" t="s">
        <v>603</v>
      </c>
      <c r="M37" s="11" t="s">
        <v>608</v>
      </c>
      <c r="N37" s="11" t="s">
        <v>609</v>
      </c>
      <c r="O37" s="11" t="s">
        <v>610</v>
      </c>
      <c r="P37" s="11" t="s">
        <v>599</v>
      </c>
      <c r="Q37" s="11" t="s">
        <v>688</v>
      </c>
      <c r="R37" s="40" t="s">
        <v>603</v>
      </c>
      <c r="S37" s="153" t="s">
        <v>43</v>
      </c>
      <c r="T37" s="51">
        <v>84.55</v>
      </c>
      <c r="U37" s="46">
        <v>84.55</v>
      </c>
      <c r="V37" s="52">
        <v>0</v>
      </c>
      <c r="W37" s="57">
        <v>0.6</v>
      </c>
      <c r="X37" s="3">
        <v>495</v>
      </c>
      <c r="Y37" s="153" t="s">
        <v>58</v>
      </c>
      <c r="Z37" s="7" t="s">
        <v>71</v>
      </c>
      <c r="AA37" s="57">
        <v>0.6</v>
      </c>
      <c r="AB37" s="7"/>
      <c r="AC37" s="100"/>
      <c r="AD37" s="7" t="s">
        <v>112</v>
      </c>
      <c r="AE37" s="57">
        <v>0.9</v>
      </c>
      <c r="AF37" s="153" t="s">
        <v>619</v>
      </c>
      <c r="AG37" s="62">
        <v>0.1</v>
      </c>
      <c r="AH37" s="9">
        <v>45609</v>
      </c>
      <c r="AI37" s="9">
        <v>45716</v>
      </c>
      <c r="AJ37" s="57">
        <v>0.6</v>
      </c>
    </row>
    <row r="38" spans="1:36" ht="39.950000000000003" customHeight="1" x14ac:dyDescent="0.3">
      <c r="A38" s="201"/>
      <c r="B38" s="211"/>
      <c r="C38" s="207"/>
      <c r="D38" s="207"/>
      <c r="E38" s="153" t="s">
        <v>596</v>
      </c>
      <c r="F38" s="153" t="s">
        <v>597</v>
      </c>
      <c r="G38" s="214"/>
      <c r="H38" s="214"/>
      <c r="I38" s="103">
        <v>318.3</v>
      </c>
      <c r="J38" s="104">
        <v>318.3</v>
      </c>
      <c r="K38" s="102">
        <v>0</v>
      </c>
      <c r="L38" s="40" t="s">
        <v>603</v>
      </c>
      <c r="M38" s="11" t="s">
        <v>608</v>
      </c>
      <c r="N38" s="11" t="s">
        <v>611</v>
      </c>
      <c r="O38" s="11" t="s">
        <v>612</v>
      </c>
      <c r="P38" s="11" t="s">
        <v>600</v>
      </c>
      <c r="Q38" s="11" t="s">
        <v>888</v>
      </c>
      <c r="R38" s="40" t="s">
        <v>603</v>
      </c>
      <c r="S38" s="153" t="s">
        <v>43</v>
      </c>
      <c r="T38" s="51">
        <v>318.3</v>
      </c>
      <c r="U38" s="46">
        <v>318.3</v>
      </c>
      <c r="V38" s="52">
        <v>0</v>
      </c>
      <c r="W38" s="57">
        <v>2</v>
      </c>
      <c r="X38" s="3">
        <v>1400</v>
      </c>
      <c r="Y38" s="153" t="s">
        <v>58</v>
      </c>
      <c r="Z38" s="7" t="s">
        <v>71</v>
      </c>
      <c r="AA38" s="57">
        <v>2</v>
      </c>
      <c r="AB38" s="7"/>
      <c r="AC38" s="100"/>
      <c r="AD38" s="7" t="s">
        <v>112</v>
      </c>
      <c r="AE38" s="57">
        <v>2</v>
      </c>
      <c r="AF38" s="153" t="s">
        <v>619</v>
      </c>
      <c r="AG38" s="47">
        <v>0.36</v>
      </c>
      <c r="AH38" s="9">
        <v>45716</v>
      </c>
      <c r="AI38" s="9">
        <v>45808</v>
      </c>
      <c r="AJ38" s="57">
        <v>2</v>
      </c>
    </row>
    <row r="39" spans="1:36" ht="39.950000000000003" customHeight="1" x14ac:dyDescent="0.3">
      <c r="A39" s="209"/>
      <c r="B39" s="212"/>
      <c r="C39" s="208"/>
      <c r="D39" s="208"/>
      <c r="E39" s="153" t="s">
        <v>596</v>
      </c>
      <c r="F39" s="153" t="s">
        <v>597</v>
      </c>
      <c r="G39" s="215"/>
      <c r="H39" s="215"/>
      <c r="I39" s="103">
        <v>253.21</v>
      </c>
      <c r="J39" s="104">
        <v>245.61</v>
      </c>
      <c r="K39" s="102">
        <v>7.6</v>
      </c>
      <c r="L39" s="40" t="s">
        <v>604</v>
      </c>
      <c r="M39" s="11" t="s">
        <v>605</v>
      </c>
      <c r="N39" s="11" t="s">
        <v>613</v>
      </c>
      <c r="O39" s="11" t="s">
        <v>607</v>
      </c>
      <c r="P39" s="11" t="s">
        <v>601</v>
      </c>
      <c r="Q39" s="11" t="s">
        <v>888</v>
      </c>
      <c r="R39" s="40" t="s">
        <v>615</v>
      </c>
      <c r="S39" s="153" t="s">
        <v>43</v>
      </c>
      <c r="T39" s="51">
        <v>194.77</v>
      </c>
      <c r="U39" s="46">
        <v>188.9</v>
      </c>
      <c r="V39" s="52">
        <v>5.87</v>
      </c>
      <c r="W39" s="57">
        <v>1.1000000000000001</v>
      </c>
      <c r="X39" s="3">
        <v>825</v>
      </c>
      <c r="Y39" s="153" t="s">
        <v>58</v>
      </c>
      <c r="Z39" s="7" t="s">
        <v>71</v>
      </c>
      <c r="AA39" s="57">
        <v>1.1000000000000001</v>
      </c>
      <c r="AB39" s="7"/>
      <c r="AC39" s="100"/>
      <c r="AD39" s="7" t="s">
        <v>112</v>
      </c>
      <c r="AE39" s="57">
        <v>1.1000000000000001</v>
      </c>
      <c r="AF39" s="153" t="s">
        <v>619</v>
      </c>
      <c r="AG39" s="47">
        <v>0.17</v>
      </c>
      <c r="AH39" s="9">
        <v>45716</v>
      </c>
      <c r="AI39" s="9">
        <v>45808</v>
      </c>
      <c r="AJ39" s="57">
        <v>1.1000000000000001</v>
      </c>
    </row>
    <row r="40" spans="1:36" s="75" customFormat="1" ht="39.950000000000003" customHeight="1" x14ac:dyDescent="0.3">
      <c r="A40" s="148" t="s">
        <v>666</v>
      </c>
      <c r="B40" s="151" t="s">
        <v>616</v>
      </c>
      <c r="C40" s="132">
        <v>45607</v>
      </c>
      <c r="D40" s="132">
        <v>49258</v>
      </c>
      <c r="E40" s="68" t="s">
        <v>617</v>
      </c>
      <c r="F40" s="68" t="s">
        <v>618</v>
      </c>
      <c r="G40" s="135">
        <v>23630</v>
      </c>
      <c r="H40" s="135">
        <v>23630</v>
      </c>
      <c r="I40" s="107">
        <v>434.68</v>
      </c>
      <c r="J40" s="108">
        <v>427.52</v>
      </c>
      <c r="K40" s="76">
        <v>7.16</v>
      </c>
      <c r="L40" s="69" t="s">
        <v>620</v>
      </c>
      <c r="M40" s="65" t="s">
        <v>621</v>
      </c>
      <c r="N40" s="65" t="s">
        <v>622</v>
      </c>
      <c r="O40" s="65" t="s">
        <v>623</v>
      </c>
      <c r="P40" s="65" t="s">
        <v>624</v>
      </c>
      <c r="Q40" s="65" t="s">
        <v>737</v>
      </c>
      <c r="R40" s="69" t="s">
        <v>620</v>
      </c>
      <c r="S40" s="68" t="s">
        <v>43</v>
      </c>
      <c r="T40" s="107">
        <v>405.2</v>
      </c>
      <c r="U40" s="108">
        <v>398.54</v>
      </c>
      <c r="V40" s="76">
        <v>6.66</v>
      </c>
      <c r="W40" s="78">
        <v>2.2000000000000002</v>
      </c>
      <c r="X40" s="73">
        <v>1210</v>
      </c>
      <c r="Y40" s="68" t="s">
        <v>58</v>
      </c>
      <c r="Z40" s="71" t="s">
        <v>71</v>
      </c>
      <c r="AA40" s="42">
        <v>2.2000000000000002</v>
      </c>
      <c r="AB40" s="71"/>
      <c r="AC40" s="109"/>
      <c r="AD40" s="71" t="s">
        <v>112</v>
      </c>
      <c r="AE40" s="109">
        <v>2.2000000000000002</v>
      </c>
      <c r="AF40" s="68" t="s">
        <v>619</v>
      </c>
      <c r="AG40" s="74">
        <v>0.47</v>
      </c>
      <c r="AH40" s="67">
        <v>45617</v>
      </c>
      <c r="AI40" s="67">
        <v>45716</v>
      </c>
      <c r="AJ40" s="109">
        <v>2.2000000000000002</v>
      </c>
    </row>
    <row r="41" spans="1:36" s="75" customFormat="1" ht="39.950000000000003" customHeight="1" x14ac:dyDescent="0.3">
      <c r="A41" s="147" t="s">
        <v>668</v>
      </c>
      <c r="B41" s="150" t="s">
        <v>669</v>
      </c>
      <c r="C41" s="132">
        <v>45607</v>
      </c>
      <c r="D41" s="132">
        <v>49258</v>
      </c>
      <c r="E41" s="68" t="s">
        <v>45</v>
      </c>
      <c r="F41" s="68" t="s">
        <v>670</v>
      </c>
      <c r="G41" s="135">
        <v>11306</v>
      </c>
      <c r="H41" s="135">
        <v>11306</v>
      </c>
      <c r="I41" s="107">
        <v>163.75</v>
      </c>
      <c r="J41" s="108">
        <v>147.83000000000001</v>
      </c>
      <c r="K41" s="76">
        <v>15.92</v>
      </c>
      <c r="L41" s="69" t="s">
        <v>671</v>
      </c>
      <c r="M41" s="65" t="s">
        <v>672</v>
      </c>
      <c r="N41" s="65" t="s">
        <v>673</v>
      </c>
      <c r="O41" s="65" t="s">
        <v>674</v>
      </c>
      <c r="P41" s="65" t="s">
        <v>60</v>
      </c>
      <c r="Q41" s="65" t="s">
        <v>737</v>
      </c>
      <c r="R41" s="69" t="s">
        <v>671</v>
      </c>
      <c r="S41" s="68" t="s">
        <v>43</v>
      </c>
      <c r="T41" s="107">
        <v>115.94</v>
      </c>
      <c r="U41" s="108">
        <v>104.67</v>
      </c>
      <c r="V41" s="76">
        <v>11.27</v>
      </c>
      <c r="W41" s="78">
        <v>0.8</v>
      </c>
      <c r="X41" s="73">
        <v>620</v>
      </c>
      <c r="Y41" s="68" t="s">
        <v>58</v>
      </c>
      <c r="Z41" s="71"/>
      <c r="AA41" s="42"/>
      <c r="AB41" s="71" t="s">
        <v>675</v>
      </c>
      <c r="AC41" s="109">
        <v>0.8</v>
      </c>
      <c r="AD41" s="71" t="s">
        <v>676</v>
      </c>
      <c r="AE41" s="109">
        <v>0.8</v>
      </c>
      <c r="AF41" s="68" t="s">
        <v>677</v>
      </c>
      <c r="AG41" s="74">
        <v>0.23</v>
      </c>
      <c r="AH41" s="67">
        <v>45617</v>
      </c>
      <c r="AI41" s="67">
        <v>45716</v>
      </c>
      <c r="AJ41" s="109">
        <v>0.8</v>
      </c>
    </row>
    <row r="42" spans="1:36" s="75" customFormat="1" ht="39.950000000000003" customHeight="1" x14ac:dyDescent="0.3">
      <c r="A42" s="202" t="s">
        <v>690</v>
      </c>
      <c r="B42" s="204" t="s">
        <v>109</v>
      </c>
      <c r="C42" s="157">
        <v>45608</v>
      </c>
      <c r="D42" s="157">
        <v>49259</v>
      </c>
      <c r="E42" s="68" t="s">
        <v>45</v>
      </c>
      <c r="F42" s="68" t="s">
        <v>46</v>
      </c>
      <c r="G42" s="216">
        <v>56826</v>
      </c>
      <c r="H42" s="216">
        <v>56826</v>
      </c>
      <c r="I42" s="107">
        <v>287.17</v>
      </c>
      <c r="J42" s="108">
        <v>0</v>
      </c>
      <c r="K42" s="76">
        <v>287.17</v>
      </c>
      <c r="L42" s="69" t="s">
        <v>644</v>
      </c>
      <c r="M42" s="65" t="s">
        <v>134</v>
      </c>
      <c r="N42" s="65" t="s">
        <v>646</v>
      </c>
      <c r="O42" s="65" t="s">
        <v>486</v>
      </c>
      <c r="P42" s="65" t="s">
        <v>60</v>
      </c>
      <c r="Q42" s="65" t="s">
        <v>737</v>
      </c>
      <c r="R42" s="69" t="s">
        <v>648</v>
      </c>
      <c r="S42" s="68" t="s">
        <v>43</v>
      </c>
      <c r="T42" s="107">
        <v>256.39999999999998</v>
      </c>
      <c r="U42" s="108">
        <v>0</v>
      </c>
      <c r="V42" s="76">
        <v>256.39999999999998</v>
      </c>
      <c r="W42" s="42">
        <v>1.5</v>
      </c>
      <c r="X42" s="110">
        <v>1237</v>
      </c>
      <c r="Y42" s="68" t="s">
        <v>58</v>
      </c>
      <c r="Z42" s="71"/>
      <c r="AA42" s="42"/>
      <c r="AB42" s="71" t="s">
        <v>55</v>
      </c>
      <c r="AC42" s="109">
        <v>1.5</v>
      </c>
      <c r="AD42" s="71"/>
      <c r="AE42" s="109"/>
      <c r="AF42" s="68" t="s">
        <v>32</v>
      </c>
      <c r="AG42" s="74">
        <v>0.33</v>
      </c>
      <c r="AH42" s="67">
        <v>45617</v>
      </c>
      <c r="AI42" s="67">
        <v>45716</v>
      </c>
      <c r="AJ42" s="109">
        <v>1.5</v>
      </c>
    </row>
    <row r="43" spans="1:36" s="75" customFormat="1" ht="39.950000000000003" customHeight="1" x14ac:dyDescent="0.3">
      <c r="A43" s="203"/>
      <c r="B43" s="205"/>
      <c r="C43" s="158"/>
      <c r="D43" s="158"/>
      <c r="E43" s="68" t="s">
        <v>45</v>
      </c>
      <c r="F43" s="68" t="s">
        <v>46</v>
      </c>
      <c r="G43" s="217"/>
      <c r="H43" s="217"/>
      <c r="I43" s="107">
        <v>662.16</v>
      </c>
      <c r="J43" s="108">
        <f>I43*22%</f>
        <v>145.67519999999999</v>
      </c>
      <c r="K43" s="76">
        <f>I43*78%</f>
        <v>516.48479999999995</v>
      </c>
      <c r="L43" s="69" t="s">
        <v>645</v>
      </c>
      <c r="M43" s="65" t="s">
        <v>134</v>
      </c>
      <c r="N43" s="65" t="s">
        <v>136</v>
      </c>
      <c r="O43" s="65" t="s">
        <v>67</v>
      </c>
      <c r="P43" s="65" t="s">
        <v>65</v>
      </c>
      <c r="Q43" s="65" t="s">
        <v>737</v>
      </c>
      <c r="R43" s="69" t="s">
        <v>645</v>
      </c>
      <c r="S43" s="68" t="s">
        <v>43</v>
      </c>
      <c r="T43" s="107">
        <v>446.96</v>
      </c>
      <c r="U43" s="108">
        <v>335.22</v>
      </c>
      <c r="V43" s="76">
        <v>111.74</v>
      </c>
      <c r="W43" s="42">
        <v>2.7</v>
      </c>
      <c r="X43" s="110">
        <v>1890</v>
      </c>
      <c r="Y43" s="68" t="s">
        <v>58</v>
      </c>
      <c r="Z43" s="71" t="s">
        <v>71</v>
      </c>
      <c r="AA43" s="78">
        <v>2.7</v>
      </c>
      <c r="AB43" s="71"/>
      <c r="AC43" s="109"/>
      <c r="AD43" s="71" t="s">
        <v>112</v>
      </c>
      <c r="AE43" s="78">
        <v>2.7</v>
      </c>
      <c r="AF43" s="68" t="s">
        <v>32</v>
      </c>
      <c r="AG43" s="74">
        <v>0.39</v>
      </c>
      <c r="AH43" s="67">
        <v>45617</v>
      </c>
      <c r="AI43" s="67">
        <v>45716</v>
      </c>
      <c r="AJ43" s="78">
        <v>2.7</v>
      </c>
    </row>
    <row r="44" spans="1:36" s="75" customFormat="1" ht="39.950000000000003" customHeight="1" x14ac:dyDescent="0.3">
      <c r="A44" s="202" t="s">
        <v>691</v>
      </c>
      <c r="B44" s="204" t="s">
        <v>616</v>
      </c>
      <c r="C44" s="157">
        <v>45609</v>
      </c>
      <c r="D44" s="157">
        <v>49260</v>
      </c>
      <c r="E44" s="68" t="s">
        <v>625</v>
      </c>
      <c r="F44" s="68" t="s">
        <v>626</v>
      </c>
      <c r="G44" s="135">
        <v>25920</v>
      </c>
      <c r="H44" s="135">
        <v>25920</v>
      </c>
      <c r="I44" s="107">
        <v>446.49</v>
      </c>
      <c r="J44" s="108">
        <f>I44*62%</f>
        <v>276.82380000000001</v>
      </c>
      <c r="K44" s="76">
        <f>I44*38%</f>
        <v>169.6662</v>
      </c>
      <c r="L44" s="69" t="s">
        <v>628</v>
      </c>
      <c r="M44" s="65" t="s">
        <v>632</v>
      </c>
      <c r="N44" s="65" t="s">
        <v>635</v>
      </c>
      <c r="O44" s="65" t="s">
        <v>638</v>
      </c>
      <c r="P44" s="65" t="s">
        <v>60</v>
      </c>
      <c r="Q44" s="65" t="s">
        <v>737</v>
      </c>
      <c r="R44" s="69" t="s">
        <v>627</v>
      </c>
      <c r="S44" s="68" t="s">
        <v>43</v>
      </c>
      <c r="T44" s="107">
        <v>430.97</v>
      </c>
      <c r="U44" s="108">
        <v>268.87</v>
      </c>
      <c r="V44" s="76">
        <v>162.1</v>
      </c>
      <c r="W44" s="78">
        <v>2.5</v>
      </c>
      <c r="X44" s="73">
        <v>1405</v>
      </c>
      <c r="Y44" s="68" t="s">
        <v>58</v>
      </c>
      <c r="Z44" s="71" t="s">
        <v>71</v>
      </c>
      <c r="AA44" s="78">
        <v>2.5</v>
      </c>
      <c r="AB44" s="71"/>
      <c r="AC44" s="109"/>
      <c r="AD44" s="71" t="s">
        <v>112</v>
      </c>
      <c r="AE44" s="78">
        <v>2.5</v>
      </c>
      <c r="AF44" s="68" t="s">
        <v>619</v>
      </c>
      <c r="AG44" s="74">
        <v>0.56999999999999995</v>
      </c>
      <c r="AH44" s="67">
        <v>45617</v>
      </c>
      <c r="AI44" s="67">
        <v>45726</v>
      </c>
      <c r="AJ44" s="78">
        <v>2.5</v>
      </c>
    </row>
    <row r="45" spans="1:36" s="75" customFormat="1" ht="39.950000000000003" customHeight="1" x14ac:dyDescent="0.3">
      <c r="A45" s="197"/>
      <c r="B45" s="198"/>
      <c r="C45" s="199"/>
      <c r="D45" s="199"/>
      <c r="E45" s="68" t="s">
        <v>625</v>
      </c>
      <c r="F45" s="68" t="s">
        <v>626</v>
      </c>
      <c r="G45" s="135">
        <v>6013</v>
      </c>
      <c r="H45" s="135">
        <v>6013</v>
      </c>
      <c r="I45" s="107">
        <v>103.16</v>
      </c>
      <c r="J45" s="108">
        <v>75.86</v>
      </c>
      <c r="K45" s="76">
        <v>27.3</v>
      </c>
      <c r="L45" s="69" t="s">
        <v>629</v>
      </c>
      <c r="M45" s="65" t="s">
        <v>633</v>
      </c>
      <c r="N45" s="65" t="s">
        <v>636</v>
      </c>
      <c r="O45" s="65" t="s">
        <v>639</v>
      </c>
      <c r="P45" s="65" t="s">
        <v>65</v>
      </c>
      <c r="Q45" s="65" t="s">
        <v>737</v>
      </c>
      <c r="R45" s="69" t="s">
        <v>629</v>
      </c>
      <c r="S45" s="68" t="s">
        <v>43</v>
      </c>
      <c r="T45" s="107">
        <v>103.16</v>
      </c>
      <c r="U45" s="108">
        <v>75.86</v>
      </c>
      <c r="V45" s="76">
        <v>27.3</v>
      </c>
      <c r="W45" s="78">
        <v>0.6</v>
      </c>
      <c r="X45" s="73">
        <v>360</v>
      </c>
      <c r="Y45" s="68" t="s">
        <v>58</v>
      </c>
      <c r="Z45" s="71" t="s">
        <v>71</v>
      </c>
      <c r="AA45" s="78">
        <v>0.6</v>
      </c>
      <c r="AB45" s="71"/>
      <c r="AC45" s="109"/>
      <c r="AD45" s="71" t="s">
        <v>112</v>
      </c>
      <c r="AE45" s="78">
        <v>0.6</v>
      </c>
      <c r="AF45" s="68" t="s">
        <v>619</v>
      </c>
      <c r="AG45" s="74">
        <v>0.19</v>
      </c>
      <c r="AH45" s="67">
        <v>45617</v>
      </c>
      <c r="AI45" s="67">
        <v>45726</v>
      </c>
      <c r="AJ45" s="78">
        <v>0.6</v>
      </c>
    </row>
    <row r="46" spans="1:36" s="75" customFormat="1" ht="39.950000000000003" customHeight="1" x14ac:dyDescent="0.3">
      <c r="A46" s="197"/>
      <c r="B46" s="198"/>
      <c r="C46" s="199"/>
      <c r="D46" s="199"/>
      <c r="E46" s="68" t="s">
        <v>625</v>
      </c>
      <c r="F46" s="68" t="s">
        <v>626</v>
      </c>
      <c r="G46" s="135">
        <v>2579</v>
      </c>
      <c r="H46" s="135">
        <v>2579</v>
      </c>
      <c r="I46" s="107">
        <v>41.77</v>
      </c>
      <c r="J46" s="108">
        <v>32.76</v>
      </c>
      <c r="K46" s="76">
        <v>9.01</v>
      </c>
      <c r="L46" s="69" t="s">
        <v>630</v>
      </c>
      <c r="M46" s="65" t="s">
        <v>634</v>
      </c>
      <c r="N46" s="65" t="s">
        <v>637</v>
      </c>
      <c r="O46" s="65" t="s">
        <v>640</v>
      </c>
      <c r="P46" s="65" t="s">
        <v>64</v>
      </c>
      <c r="Q46" s="65" t="s">
        <v>737</v>
      </c>
      <c r="R46" s="69" t="s">
        <v>642</v>
      </c>
      <c r="S46" s="68" t="s">
        <v>43</v>
      </c>
      <c r="T46" s="107">
        <v>41.77</v>
      </c>
      <c r="U46" s="108">
        <v>32.76</v>
      </c>
      <c r="V46" s="76">
        <v>9.01</v>
      </c>
      <c r="W46" s="78">
        <v>0.25</v>
      </c>
      <c r="X46" s="73">
        <v>168</v>
      </c>
      <c r="Y46" s="68" t="s">
        <v>58</v>
      </c>
      <c r="Z46" s="71" t="s">
        <v>71</v>
      </c>
      <c r="AA46" s="78">
        <v>0.25</v>
      </c>
      <c r="AB46" s="71"/>
      <c r="AC46" s="109"/>
      <c r="AD46" s="71" t="s">
        <v>112</v>
      </c>
      <c r="AE46" s="78">
        <v>0.25</v>
      </c>
      <c r="AF46" s="68" t="s">
        <v>619</v>
      </c>
      <c r="AG46" s="74">
        <v>0.08</v>
      </c>
      <c r="AH46" s="67">
        <v>45617</v>
      </c>
      <c r="AI46" s="67">
        <v>45726</v>
      </c>
      <c r="AJ46" s="78">
        <v>0.25</v>
      </c>
    </row>
    <row r="47" spans="1:36" s="75" customFormat="1" ht="39.950000000000003" customHeight="1" x14ac:dyDescent="0.3">
      <c r="A47" s="203"/>
      <c r="B47" s="205"/>
      <c r="C47" s="158"/>
      <c r="D47" s="158"/>
      <c r="E47" s="68" t="s">
        <v>625</v>
      </c>
      <c r="F47" s="68" t="s">
        <v>626</v>
      </c>
      <c r="G47" s="135">
        <v>6744</v>
      </c>
      <c r="H47" s="135">
        <v>6744</v>
      </c>
      <c r="I47" s="107">
        <v>102.87</v>
      </c>
      <c r="J47" s="108">
        <v>26.03</v>
      </c>
      <c r="K47" s="76">
        <v>76.84</v>
      </c>
      <c r="L47" s="69" t="s">
        <v>631</v>
      </c>
      <c r="M47" s="65" t="s">
        <v>634</v>
      </c>
      <c r="N47" s="65" t="s">
        <v>635</v>
      </c>
      <c r="O47" s="65" t="s">
        <v>641</v>
      </c>
      <c r="P47" s="65" t="s">
        <v>151</v>
      </c>
      <c r="Q47" s="65" t="s">
        <v>737</v>
      </c>
      <c r="R47" s="69" t="s">
        <v>643</v>
      </c>
      <c r="S47" s="68" t="s">
        <v>43</v>
      </c>
      <c r="T47" s="107">
        <v>102.87</v>
      </c>
      <c r="U47" s="108">
        <v>26.03</v>
      </c>
      <c r="V47" s="76">
        <v>76.84</v>
      </c>
      <c r="W47" s="78">
        <v>0.67</v>
      </c>
      <c r="X47" s="73">
        <v>368</v>
      </c>
      <c r="Y47" s="68" t="s">
        <v>58</v>
      </c>
      <c r="Z47" s="71" t="s">
        <v>71</v>
      </c>
      <c r="AA47" s="78">
        <v>0.67</v>
      </c>
      <c r="AB47" s="71"/>
      <c r="AC47" s="109"/>
      <c r="AD47" s="71" t="s">
        <v>112</v>
      </c>
      <c r="AE47" s="78">
        <v>0.67</v>
      </c>
      <c r="AF47" s="68" t="s">
        <v>619</v>
      </c>
      <c r="AG47" s="74">
        <v>0.12</v>
      </c>
      <c r="AH47" s="67">
        <v>45617</v>
      </c>
      <c r="AI47" s="67">
        <v>45726</v>
      </c>
      <c r="AJ47" s="78">
        <v>0.67</v>
      </c>
    </row>
    <row r="48" spans="1:36" s="75" customFormat="1" ht="39.950000000000003" customHeight="1" x14ac:dyDescent="0.3">
      <c r="A48" s="65" t="s">
        <v>692</v>
      </c>
      <c r="B48" s="66" t="s">
        <v>616</v>
      </c>
      <c r="C48" s="67">
        <v>45609</v>
      </c>
      <c r="D48" s="67">
        <v>49260</v>
      </c>
      <c r="E48" s="68" t="s">
        <v>625</v>
      </c>
      <c r="F48" s="68" t="s">
        <v>649</v>
      </c>
      <c r="G48" s="70">
        <v>24182</v>
      </c>
      <c r="H48" s="70">
        <v>24182</v>
      </c>
      <c r="I48" s="107">
        <v>307.32</v>
      </c>
      <c r="J48" s="108">
        <v>0</v>
      </c>
      <c r="K48" s="76">
        <v>307.32</v>
      </c>
      <c r="L48" s="65" t="s">
        <v>650</v>
      </c>
      <c r="M48" s="65" t="s">
        <v>651</v>
      </c>
      <c r="N48" s="65" t="s">
        <v>652</v>
      </c>
      <c r="O48" s="65" t="s">
        <v>647</v>
      </c>
      <c r="P48" s="65" t="s">
        <v>624</v>
      </c>
      <c r="Q48" s="65" t="s">
        <v>737</v>
      </c>
      <c r="R48" s="69" t="s">
        <v>650</v>
      </c>
      <c r="S48" s="68" t="s">
        <v>43</v>
      </c>
      <c r="T48" s="77">
        <v>267.79000000000002</v>
      </c>
      <c r="U48" s="70">
        <v>0</v>
      </c>
      <c r="V48" s="77">
        <v>267.79000000000002</v>
      </c>
      <c r="W48" s="78">
        <v>2.1</v>
      </c>
      <c r="X48" s="73">
        <v>1522</v>
      </c>
      <c r="Y48" s="68" t="s">
        <v>58</v>
      </c>
      <c r="Z48" s="71" t="s">
        <v>71</v>
      </c>
      <c r="AA48" s="78">
        <v>2.1</v>
      </c>
      <c r="AB48" s="71"/>
      <c r="AC48" s="68"/>
      <c r="AD48" s="71" t="s">
        <v>112</v>
      </c>
      <c r="AE48" s="78">
        <v>2.1</v>
      </c>
      <c r="AF48" s="68" t="s">
        <v>619</v>
      </c>
      <c r="AG48" s="74">
        <v>0.23</v>
      </c>
      <c r="AH48" s="67">
        <v>45617</v>
      </c>
      <c r="AI48" s="67">
        <v>45716</v>
      </c>
      <c r="AJ48" s="78">
        <v>2.1</v>
      </c>
    </row>
    <row r="49" spans="1:36" ht="39.950000000000003" customHeight="1" x14ac:dyDescent="0.3">
      <c r="A49" s="200" t="s">
        <v>694</v>
      </c>
      <c r="B49" s="210" t="s">
        <v>693</v>
      </c>
      <c r="C49" s="206">
        <v>45609</v>
      </c>
      <c r="D49" s="206">
        <v>49260</v>
      </c>
      <c r="E49" s="153" t="s">
        <v>695</v>
      </c>
      <c r="F49" s="153" t="s">
        <v>696</v>
      </c>
      <c r="G49" s="139">
        <v>2083</v>
      </c>
      <c r="H49" s="139">
        <v>2083</v>
      </c>
      <c r="I49" s="51">
        <v>38.9</v>
      </c>
      <c r="J49" s="46">
        <v>37.54</v>
      </c>
      <c r="K49" s="52">
        <v>1.36</v>
      </c>
      <c r="L49" s="40" t="s">
        <v>697</v>
      </c>
      <c r="M49" s="11" t="s">
        <v>698</v>
      </c>
      <c r="N49" s="11" t="s">
        <v>699</v>
      </c>
      <c r="O49" s="11" t="s">
        <v>700</v>
      </c>
      <c r="P49" s="11" t="s">
        <v>702</v>
      </c>
      <c r="Q49" s="11" t="s">
        <v>757</v>
      </c>
      <c r="R49" s="40" t="s">
        <v>697</v>
      </c>
      <c r="S49" s="153" t="s">
        <v>43</v>
      </c>
      <c r="T49" s="51">
        <v>38.9</v>
      </c>
      <c r="U49" s="46">
        <v>37.54</v>
      </c>
      <c r="V49" s="52">
        <v>1.36</v>
      </c>
      <c r="W49" s="57">
        <v>0.20499999999999999</v>
      </c>
      <c r="X49" s="3">
        <v>138</v>
      </c>
      <c r="Y49" s="153" t="s">
        <v>58</v>
      </c>
      <c r="Z49" s="71" t="s">
        <v>71</v>
      </c>
      <c r="AA49" s="57">
        <v>0.20499999999999999</v>
      </c>
      <c r="AB49" s="7"/>
      <c r="AC49" s="100"/>
      <c r="AD49" s="7" t="s">
        <v>112</v>
      </c>
      <c r="AE49" s="57">
        <v>0.20499999999999999</v>
      </c>
      <c r="AF49" s="153"/>
      <c r="AG49" s="47"/>
      <c r="AH49" s="9">
        <v>45623</v>
      </c>
      <c r="AI49" s="9">
        <v>45747</v>
      </c>
      <c r="AJ49" s="57">
        <v>0.20499999999999999</v>
      </c>
    </row>
    <row r="50" spans="1:36" ht="39.950000000000003" customHeight="1" x14ac:dyDescent="0.3">
      <c r="A50" s="201"/>
      <c r="B50" s="211"/>
      <c r="C50" s="207"/>
      <c r="D50" s="207"/>
      <c r="E50" s="153" t="s">
        <v>695</v>
      </c>
      <c r="F50" s="153" t="s">
        <v>696</v>
      </c>
      <c r="G50" s="139">
        <v>3372</v>
      </c>
      <c r="H50" s="139">
        <v>3372</v>
      </c>
      <c r="I50" s="51">
        <v>56.93</v>
      </c>
      <c r="J50" s="46">
        <v>54.94</v>
      </c>
      <c r="K50" s="52">
        <v>1.99</v>
      </c>
      <c r="L50" s="40" t="s">
        <v>697</v>
      </c>
      <c r="M50" s="11" t="s">
        <v>698</v>
      </c>
      <c r="N50" s="11" t="s">
        <v>699</v>
      </c>
      <c r="O50" s="11" t="s">
        <v>700</v>
      </c>
      <c r="P50" s="11" t="s">
        <v>702</v>
      </c>
      <c r="Q50" s="11" t="s">
        <v>757</v>
      </c>
      <c r="R50" s="40" t="s">
        <v>697</v>
      </c>
      <c r="S50" s="153" t="s">
        <v>43</v>
      </c>
      <c r="T50" s="51">
        <v>56.93</v>
      </c>
      <c r="U50" s="46">
        <v>54.94</v>
      </c>
      <c r="V50" s="52">
        <v>1.99</v>
      </c>
      <c r="W50" s="57">
        <v>0.3</v>
      </c>
      <c r="X50" s="3">
        <v>203</v>
      </c>
      <c r="Y50" s="153" t="s">
        <v>58</v>
      </c>
      <c r="Z50" s="71" t="s">
        <v>71</v>
      </c>
      <c r="AA50" s="57">
        <v>0.3</v>
      </c>
      <c r="AB50" s="7"/>
      <c r="AC50" s="100"/>
      <c r="AD50" s="7" t="s">
        <v>112</v>
      </c>
      <c r="AE50" s="57">
        <v>0.3</v>
      </c>
      <c r="AF50" s="153"/>
      <c r="AG50" s="47"/>
      <c r="AH50" s="9">
        <v>45623</v>
      </c>
      <c r="AI50" s="9">
        <v>45747</v>
      </c>
      <c r="AJ50" s="57">
        <v>0.3</v>
      </c>
    </row>
    <row r="51" spans="1:36" ht="39.950000000000003" customHeight="1" x14ac:dyDescent="0.3">
      <c r="A51" s="201"/>
      <c r="B51" s="211"/>
      <c r="C51" s="207"/>
      <c r="D51" s="207"/>
      <c r="E51" s="153" t="s">
        <v>695</v>
      </c>
      <c r="F51" s="153" t="s">
        <v>696</v>
      </c>
      <c r="G51" s="139">
        <v>2182</v>
      </c>
      <c r="H51" s="139">
        <v>2182</v>
      </c>
      <c r="I51" s="51">
        <v>40.799999999999997</v>
      </c>
      <c r="J51" s="46">
        <v>39.369999999999997</v>
      </c>
      <c r="K51" s="52">
        <v>1.43</v>
      </c>
      <c r="L51" s="40" t="s">
        <v>697</v>
      </c>
      <c r="M51" s="11" t="s">
        <v>698</v>
      </c>
      <c r="N51" s="11" t="s">
        <v>699</v>
      </c>
      <c r="O51" s="11" t="s">
        <v>700</v>
      </c>
      <c r="P51" s="11" t="s">
        <v>702</v>
      </c>
      <c r="Q51" s="11" t="s">
        <v>757</v>
      </c>
      <c r="R51" s="40" t="s">
        <v>697</v>
      </c>
      <c r="S51" s="153" t="s">
        <v>43</v>
      </c>
      <c r="T51" s="51">
        <v>40.799999999999997</v>
      </c>
      <c r="U51" s="46">
        <v>39.369999999999997</v>
      </c>
      <c r="V51" s="52">
        <v>1.43</v>
      </c>
      <c r="W51" s="57">
        <v>0.215</v>
      </c>
      <c r="X51" s="3">
        <v>145</v>
      </c>
      <c r="Y51" s="153" t="s">
        <v>58</v>
      </c>
      <c r="Z51" s="71" t="s">
        <v>71</v>
      </c>
      <c r="AA51" s="57">
        <v>0.215</v>
      </c>
      <c r="AB51" s="7"/>
      <c r="AC51" s="100"/>
      <c r="AD51" s="7" t="s">
        <v>112</v>
      </c>
      <c r="AE51" s="57">
        <v>0.215</v>
      </c>
      <c r="AF51" s="153"/>
      <c r="AG51" s="47"/>
      <c r="AH51" s="9">
        <v>45623</v>
      </c>
      <c r="AI51" s="9">
        <v>45747</v>
      </c>
      <c r="AJ51" s="57">
        <v>0.215</v>
      </c>
    </row>
    <row r="52" spans="1:36" ht="39.950000000000003" customHeight="1" x14ac:dyDescent="0.3">
      <c r="A52" s="209"/>
      <c r="B52" s="212"/>
      <c r="C52" s="208"/>
      <c r="D52" s="208"/>
      <c r="E52" s="153" t="s">
        <v>695</v>
      </c>
      <c r="F52" s="153" t="s">
        <v>696</v>
      </c>
      <c r="G52" s="139">
        <v>2012</v>
      </c>
      <c r="H52" s="139">
        <v>2012</v>
      </c>
      <c r="I52" s="51">
        <v>39.29</v>
      </c>
      <c r="J52" s="46">
        <v>30.64</v>
      </c>
      <c r="K52" s="52">
        <v>8.65</v>
      </c>
      <c r="L52" s="40" t="s">
        <v>697</v>
      </c>
      <c r="M52" s="11" t="s">
        <v>698</v>
      </c>
      <c r="N52" s="11" t="s">
        <v>699</v>
      </c>
      <c r="O52" s="11" t="s">
        <v>701</v>
      </c>
      <c r="P52" s="11" t="s">
        <v>59</v>
      </c>
      <c r="Q52" s="11" t="s">
        <v>757</v>
      </c>
      <c r="R52" s="40" t="s">
        <v>697</v>
      </c>
      <c r="S52" s="153" t="s">
        <v>43</v>
      </c>
      <c r="T52" s="51">
        <v>39.29</v>
      </c>
      <c r="U52" s="46">
        <v>30.64</v>
      </c>
      <c r="V52" s="52">
        <v>8.65</v>
      </c>
      <c r="W52" s="57">
        <v>0.2</v>
      </c>
      <c r="X52" s="3">
        <v>160</v>
      </c>
      <c r="Y52" s="153" t="s">
        <v>58</v>
      </c>
      <c r="Z52" s="7"/>
      <c r="AA52" s="57"/>
      <c r="AB52" s="7" t="s">
        <v>703</v>
      </c>
      <c r="AC52" s="100">
        <v>0.2</v>
      </c>
      <c r="AD52" s="7" t="s">
        <v>704</v>
      </c>
      <c r="AE52" s="100">
        <v>0.2</v>
      </c>
      <c r="AF52" s="153"/>
      <c r="AG52" s="47"/>
      <c r="AH52" s="9">
        <v>45623</v>
      </c>
      <c r="AI52" s="9">
        <v>45747</v>
      </c>
      <c r="AJ52" s="57">
        <v>0.2</v>
      </c>
    </row>
    <row r="53" spans="1:36" ht="39.950000000000003" customHeight="1" x14ac:dyDescent="0.3">
      <c r="A53" s="145" t="s">
        <v>705</v>
      </c>
      <c r="B53" s="146" t="s">
        <v>706</v>
      </c>
      <c r="C53" s="140">
        <v>45615</v>
      </c>
      <c r="D53" s="140">
        <v>49266</v>
      </c>
      <c r="E53" s="153" t="s">
        <v>707</v>
      </c>
      <c r="F53" s="153" t="s">
        <v>708</v>
      </c>
      <c r="G53" s="139">
        <v>3256</v>
      </c>
      <c r="H53" s="139">
        <v>3256</v>
      </c>
      <c r="I53" s="51">
        <v>42.81</v>
      </c>
      <c r="J53" s="46">
        <v>28.18</v>
      </c>
      <c r="K53" s="52">
        <v>14.63</v>
      </c>
      <c r="L53" s="40" t="s">
        <v>709</v>
      </c>
      <c r="M53" s="11" t="s">
        <v>710</v>
      </c>
      <c r="N53" s="11" t="s">
        <v>711</v>
      </c>
      <c r="O53" s="11" t="s">
        <v>712</v>
      </c>
      <c r="P53" s="11" t="s">
        <v>713</v>
      </c>
      <c r="Q53" s="11" t="s">
        <v>716</v>
      </c>
      <c r="R53" s="40" t="s">
        <v>709</v>
      </c>
      <c r="S53" s="153" t="s">
        <v>43</v>
      </c>
      <c r="T53" s="51">
        <v>35.53</v>
      </c>
      <c r="U53" s="46">
        <v>24.37</v>
      </c>
      <c r="V53" s="52">
        <v>11.16</v>
      </c>
      <c r="W53" s="57">
        <v>0.27</v>
      </c>
      <c r="X53" s="3">
        <v>155</v>
      </c>
      <c r="Y53" s="153" t="s">
        <v>58</v>
      </c>
      <c r="Z53" s="7"/>
      <c r="AA53" s="57"/>
      <c r="AB53" s="7" t="s">
        <v>55</v>
      </c>
      <c r="AC53" s="100">
        <v>0.27</v>
      </c>
      <c r="AD53" s="7" t="s">
        <v>714</v>
      </c>
      <c r="AE53" s="57">
        <v>0.27</v>
      </c>
      <c r="AF53" s="153" t="s">
        <v>715</v>
      </c>
      <c r="AG53" s="47">
        <v>0.15</v>
      </c>
      <c r="AH53" s="9">
        <v>45616</v>
      </c>
      <c r="AI53" s="9">
        <v>45657</v>
      </c>
      <c r="AJ53" s="57">
        <v>0.27</v>
      </c>
    </row>
    <row r="54" spans="1:36" ht="39.950000000000003" customHeight="1" x14ac:dyDescent="0.3">
      <c r="A54" s="200" t="s">
        <v>738</v>
      </c>
      <c r="B54" s="200" t="s">
        <v>739</v>
      </c>
      <c r="C54" s="200" t="s">
        <v>755</v>
      </c>
      <c r="D54" s="200" t="s">
        <v>756</v>
      </c>
      <c r="E54" s="153" t="s">
        <v>740</v>
      </c>
      <c r="F54" s="153" t="s">
        <v>741</v>
      </c>
      <c r="G54" s="138">
        <v>29873</v>
      </c>
      <c r="H54" s="138">
        <v>29873</v>
      </c>
      <c r="I54" s="51">
        <v>232.1</v>
      </c>
      <c r="J54" s="46">
        <v>222.46</v>
      </c>
      <c r="K54" s="52">
        <v>9.64</v>
      </c>
      <c r="L54" s="40" t="s">
        <v>742</v>
      </c>
      <c r="M54" s="11" t="s">
        <v>744</v>
      </c>
      <c r="N54" s="11" t="s">
        <v>746</v>
      </c>
      <c r="O54" s="11" t="s">
        <v>747</v>
      </c>
      <c r="P54" s="11" t="s">
        <v>750</v>
      </c>
      <c r="Q54" s="11" t="s">
        <v>831</v>
      </c>
      <c r="R54" s="40" t="s">
        <v>832</v>
      </c>
      <c r="S54" s="153" t="s">
        <v>43</v>
      </c>
      <c r="T54" s="51" t="s">
        <v>887</v>
      </c>
      <c r="U54" s="46">
        <v>220.74</v>
      </c>
      <c r="V54" s="52">
        <v>9.56</v>
      </c>
      <c r="W54" s="57">
        <v>1.28</v>
      </c>
      <c r="X54" s="3">
        <v>1120</v>
      </c>
      <c r="Y54" s="153" t="s">
        <v>58</v>
      </c>
      <c r="Z54" s="7"/>
      <c r="AA54" s="57"/>
      <c r="AB54" s="7" t="s">
        <v>752</v>
      </c>
      <c r="AC54" s="100">
        <v>1.28</v>
      </c>
      <c r="AD54" s="7" t="s">
        <v>753</v>
      </c>
      <c r="AE54" s="57">
        <v>1.28</v>
      </c>
      <c r="AF54" s="153" t="s">
        <v>754</v>
      </c>
      <c r="AG54" s="47">
        <v>0.19</v>
      </c>
      <c r="AH54" s="9">
        <v>45638</v>
      </c>
      <c r="AI54" s="9">
        <v>45747</v>
      </c>
      <c r="AJ54" s="57">
        <v>1.28</v>
      </c>
    </row>
    <row r="55" spans="1:36" ht="39.950000000000003" customHeight="1" x14ac:dyDescent="0.3">
      <c r="A55" s="201"/>
      <c r="B55" s="201"/>
      <c r="C55" s="201"/>
      <c r="D55" s="201"/>
      <c r="E55" s="153" t="s">
        <v>740</v>
      </c>
      <c r="F55" s="153" t="s">
        <v>741</v>
      </c>
      <c r="G55" s="138">
        <v>68648</v>
      </c>
      <c r="H55" s="138">
        <v>68648</v>
      </c>
      <c r="I55" s="51">
        <v>309.8</v>
      </c>
      <c r="J55" s="46">
        <v>305.95999999999998</v>
      </c>
      <c r="K55" s="52">
        <v>3.84</v>
      </c>
      <c r="L55" s="40" t="s">
        <v>743</v>
      </c>
      <c r="M55" s="11" t="s">
        <v>745</v>
      </c>
      <c r="N55" s="11" t="s">
        <v>748</v>
      </c>
      <c r="O55" s="11" t="s">
        <v>749</v>
      </c>
      <c r="P55" s="11" t="s">
        <v>751</v>
      </c>
      <c r="Q55" s="11" t="s">
        <v>831</v>
      </c>
      <c r="R55" s="40" t="s">
        <v>833</v>
      </c>
      <c r="S55" s="153" t="s">
        <v>43</v>
      </c>
      <c r="T55" s="51">
        <v>309.8</v>
      </c>
      <c r="U55" s="46">
        <v>305.95999999999998</v>
      </c>
      <c r="V55" s="52">
        <v>3.84</v>
      </c>
      <c r="W55" s="57">
        <v>1.72</v>
      </c>
      <c r="X55" s="3">
        <v>1654</v>
      </c>
      <c r="Y55" s="153" t="s">
        <v>58</v>
      </c>
      <c r="Z55" s="7"/>
      <c r="AA55" s="57"/>
      <c r="AB55" s="7" t="s">
        <v>752</v>
      </c>
      <c r="AC55" s="100">
        <v>1.72</v>
      </c>
      <c r="AD55" s="7" t="s">
        <v>753</v>
      </c>
      <c r="AE55" s="57">
        <v>1.72</v>
      </c>
      <c r="AF55" s="153" t="s">
        <v>754</v>
      </c>
      <c r="AG55" s="47">
        <v>0.25</v>
      </c>
      <c r="AH55" s="9">
        <v>45638</v>
      </c>
      <c r="AI55" s="9">
        <v>45747</v>
      </c>
      <c r="AJ55" s="57">
        <v>1.72</v>
      </c>
    </row>
    <row r="56" spans="1:36" ht="39.950000000000003" customHeight="1" x14ac:dyDescent="0.3">
      <c r="A56" s="145" t="s">
        <v>758</v>
      </c>
      <c r="B56" s="146" t="s">
        <v>719</v>
      </c>
      <c r="C56" s="140">
        <v>44811</v>
      </c>
      <c r="D56" s="140">
        <v>48463</v>
      </c>
      <c r="E56" s="153" t="s">
        <v>717</v>
      </c>
      <c r="F56" s="153" t="s">
        <v>718</v>
      </c>
      <c r="G56" s="139">
        <v>51284</v>
      </c>
      <c r="H56" s="139">
        <v>51284</v>
      </c>
      <c r="I56" s="51">
        <v>733.5</v>
      </c>
      <c r="J56" s="46">
        <v>387.86</v>
      </c>
      <c r="K56" s="52">
        <v>345.64</v>
      </c>
      <c r="L56" s="40" t="s">
        <v>720</v>
      </c>
      <c r="M56" s="11" t="s">
        <v>721</v>
      </c>
      <c r="N56" s="11" t="s">
        <v>722</v>
      </c>
      <c r="O56" s="11" t="s">
        <v>723</v>
      </c>
      <c r="P56" s="11" t="s">
        <v>724</v>
      </c>
      <c r="Q56" s="11" t="s">
        <v>769</v>
      </c>
      <c r="R56" s="59" t="s">
        <v>759</v>
      </c>
      <c r="S56" s="153" t="s">
        <v>43</v>
      </c>
      <c r="T56" s="51">
        <v>652</v>
      </c>
      <c r="U56" s="46">
        <v>344.76</v>
      </c>
      <c r="V56" s="52">
        <v>307.24</v>
      </c>
      <c r="W56" s="57">
        <v>4</v>
      </c>
      <c r="X56" s="3">
        <v>8500</v>
      </c>
      <c r="Y56" s="153" t="s">
        <v>58</v>
      </c>
      <c r="Z56" s="7" t="s">
        <v>725</v>
      </c>
      <c r="AA56" s="57">
        <v>4</v>
      </c>
      <c r="AB56" s="7"/>
      <c r="AC56" s="100"/>
      <c r="AD56" s="7" t="s">
        <v>726</v>
      </c>
      <c r="AE56" s="57">
        <v>4</v>
      </c>
      <c r="AF56" s="153" t="s">
        <v>32</v>
      </c>
      <c r="AG56" s="62">
        <v>0.6</v>
      </c>
      <c r="AH56" s="9">
        <v>45624</v>
      </c>
      <c r="AI56" s="9">
        <v>45716</v>
      </c>
      <c r="AJ56" s="57">
        <v>4</v>
      </c>
    </row>
    <row r="57" spans="1:36" ht="39.950000000000003" customHeight="1" x14ac:dyDescent="0.3">
      <c r="A57" s="145" t="s">
        <v>760</v>
      </c>
      <c r="B57" s="146" t="s">
        <v>761</v>
      </c>
      <c r="C57" s="140">
        <v>45622</v>
      </c>
      <c r="D57" s="140">
        <v>49273</v>
      </c>
      <c r="E57" s="153" t="s">
        <v>762</v>
      </c>
      <c r="F57" s="153" t="s">
        <v>763</v>
      </c>
      <c r="G57" s="139">
        <v>71802</v>
      </c>
      <c r="H57" s="139">
        <v>71802</v>
      </c>
      <c r="I57" s="103">
        <v>1196.1099999999999</v>
      </c>
      <c r="J57" s="104">
        <f>I57*90%</f>
        <v>1076.499</v>
      </c>
      <c r="K57" s="52">
        <f>I57*10%</f>
        <v>119.61099999999999</v>
      </c>
      <c r="L57" s="40" t="s">
        <v>764</v>
      </c>
      <c r="M57" s="11" t="s">
        <v>765</v>
      </c>
      <c r="N57" s="11" t="s">
        <v>766</v>
      </c>
      <c r="O57" s="11" t="s">
        <v>767</v>
      </c>
      <c r="P57" s="11" t="s">
        <v>768</v>
      </c>
      <c r="Q57" s="11" t="s">
        <v>849</v>
      </c>
      <c r="R57" s="40" t="s">
        <v>764</v>
      </c>
      <c r="S57" s="153" t="s">
        <v>43</v>
      </c>
      <c r="T57" s="51">
        <v>312.83</v>
      </c>
      <c r="U57" s="46">
        <v>270.11</v>
      </c>
      <c r="V57" s="52">
        <v>42.72</v>
      </c>
      <c r="W57" s="57">
        <v>1.87</v>
      </c>
      <c r="X57" s="3">
        <v>1367</v>
      </c>
      <c r="Y57" s="153" t="s">
        <v>58</v>
      </c>
      <c r="Z57" s="7" t="s">
        <v>71</v>
      </c>
      <c r="AA57" s="57">
        <v>1.87</v>
      </c>
      <c r="AB57" s="7"/>
      <c r="AC57" s="100"/>
      <c r="AD57" s="7" t="s">
        <v>112</v>
      </c>
      <c r="AE57" s="57">
        <v>1.87</v>
      </c>
      <c r="AF57" s="153" t="s">
        <v>32</v>
      </c>
      <c r="AG57" s="62">
        <v>0.38</v>
      </c>
      <c r="AH57" s="9">
        <v>45643</v>
      </c>
      <c r="AI57" s="9">
        <v>45747</v>
      </c>
      <c r="AJ57" s="57">
        <v>1.87</v>
      </c>
    </row>
    <row r="58" spans="1:36" ht="39.950000000000003" customHeight="1" x14ac:dyDescent="0.3">
      <c r="A58" s="145" t="s">
        <v>770</v>
      </c>
      <c r="B58" s="146" t="s">
        <v>771</v>
      </c>
      <c r="C58" s="140">
        <v>45632</v>
      </c>
      <c r="D58" s="140">
        <v>49283</v>
      </c>
      <c r="E58" s="153" t="s">
        <v>772</v>
      </c>
      <c r="F58" s="153" t="s">
        <v>773</v>
      </c>
      <c r="G58" s="139">
        <v>10909</v>
      </c>
      <c r="H58" s="139">
        <v>10909</v>
      </c>
      <c r="I58" s="51">
        <v>195.21</v>
      </c>
      <c r="J58" s="46">
        <v>163.25</v>
      </c>
      <c r="K58" s="52">
        <v>31.97</v>
      </c>
      <c r="L58" s="40" t="s">
        <v>774</v>
      </c>
      <c r="M58" s="11" t="s">
        <v>775</v>
      </c>
      <c r="N58" s="11" t="s">
        <v>776</v>
      </c>
      <c r="O58" s="11" t="s">
        <v>777</v>
      </c>
      <c r="P58" s="11" t="s">
        <v>60</v>
      </c>
      <c r="Q58" s="11" t="s">
        <v>554</v>
      </c>
      <c r="R58" s="40" t="s">
        <v>778</v>
      </c>
      <c r="S58" s="153" t="s">
        <v>779</v>
      </c>
      <c r="T58" s="51">
        <v>44.93</v>
      </c>
      <c r="U58" s="46">
        <v>44.93</v>
      </c>
      <c r="V58" s="52">
        <v>0</v>
      </c>
      <c r="W58" s="57">
        <v>1</v>
      </c>
      <c r="X58" s="3">
        <v>159</v>
      </c>
      <c r="Y58" s="153" t="s">
        <v>780</v>
      </c>
      <c r="Z58" s="7"/>
      <c r="AA58" s="57"/>
      <c r="AB58" s="7"/>
      <c r="AC58" s="100"/>
      <c r="AD58" s="7" t="s">
        <v>781</v>
      </c>
      <c r="AE58" s="57">
        <v>1</v>
      </c>
      <c r="AF58" s="153"/>
      <c r="AG58" s="62"/>
      <c r="AH58" s="9">
        <v>45650</v>
      </c>
      <c r="AI58" s="9">
        <v>45747</v>
      </c>
      <c r="AJ58" s="57">
        <v>1</v>
      </c>
    </row>
    <row r="59" spans="1:36" ht="39.950000000000003" customHeight="1" x14ac:dyDescent="0.3">
      <c r="A59" s="145" t="s">
        <v>800</v>
      </c>
      <c r="B59" s="146" t="s">
        <v>801</v>
      </c>
      <c r="C59" s="140">
        <v>45636</v>
      </c>
      <c r="D59" s="140">
        <v>49287</v>
      </c>
      <c r="E59" s="153" t="s">
        <v>802</v>
      </c>
      <c r="F59" s="153" t="s">
        <v>803</v>
      </c>
      <c r="G59" s="139">
        <v>28760</v>
      </c>
      <c r="H59" s="139">
        <v>28760</v>
      </c>
      <c r="I59" s="51">
        <v>508.03</v>
      </c>
      <c r="J59" s="46">
        <v>477.12</v>
      </c>
      <c r="K59" s="52">
        <v>30.91</v>
      </c>
      <c r="L59" s="40" t="s">
        <v>808</v>
      </c>
      <c r="M59" s="11" t="s">
        <v>809</v>
      </c>
      <c r="N59" s="11" t="s">
        <v>810</v>
      </c>
      <c r="O59" s="11" t="s">
        <v>811</v>
      </c>
      <c r="P59" s="11" t="s">
        <v>60</v>
      </c>
      <c r="Q59" s="11" t="s">
        <v>554</v>
      </c>
      <c r="R59" s="40" t="s">
        <v>807</v>
      </c>
      <c r="S59" s="153" t="s">
        <v>43</v>
      </c>
      <c r="T59" s="51">
        <v>13.8</v>
      </c>
      <c r="U59" s="46">
        <v>0</v>
      </c>
      <c r="V59" s="52">
        <v>13.8</v>
      </c>
      <c r="W59" s="57">
        <v>1.25</v>
      </c>
      <c r="X59" s="3">
        <v>171</v>
      </c>
      <c r="Y59" s="153" t="s">
        <v>58</v>
      </c>
      <c r="Z59" s="7"/>
      <c r="AA59" s="57"/>
      <c r="AB59" s="7" t="s">
        <v>804</v>
      </c>
      <c r="AC59" s="100">
        <v>1.25</v>
      </c>
      <c r="AD59" s="7" t="s">
        <v>805</v>
      </c>
      <c r="AE59" s="57">
        <v>1.25</v>
      </c>
      <c r="AF59" s="153" t="s">
        <v>806</v>
      </c>
      <c r="AG59" s="62">
        <v>0.3</v>
      </c>
      <c r="AH59" s="9">
        <v>45650</v>
      </c>
      <c r="AI59" s="9">
        <v>45747</v>
      </c>
      <c r="AJ59" s="57">
        <v>1.25</v>
      </c>
    </row>
    <row r="60" spans="1:36" s="75" customFormat="1" ht="39.950000000000003" customHeight="1" x14ac:dyDescent="0.3">
      <c r="A60" s="148" t="s">
        <v>834</v>
      </c>
      <c r="B60" s="151" t="s">
        <v>836</v>
      </c>
      <c r="C60" s="132">
        <v>45642</v>
      </c>
      <c r="D60" s="132">
        <v>49293</v>
      </c>
      <c r="E60" s="68" t="s">
        <v>837</v>
      </c>
      <c r="F60" s="68" t="s">
        <v>838</v>
      </c>
      <c r="G60" s="135">
        <v>42645</v>
      </c>
      <c r="H60" s="135">
        <v>42645</v>
      </c>
      <c r="I60" s="107">
        <v>735.35</v>
      </c>
      <c r="J60" s="108">
        <v>0</v>
      </c>
      <c r="K60" s="76">
        <v>735.35</v>
      </c>
      <c r="L60" s="69" t="s">
        <v>839</v>
      </c>
      <c r="M60" s="65" t="s">
        <v>840</v>
      </c>
      <c r="N60" s="65" t="s">
        <v>841</v>
      </c>
      <c r="O60" s="65" t="s">
        <v>842</v>
      </c>
      <c r="P60" s="65" t="s">
        <v>843</v>
      </c>
      <c r="Q60" s="65" t="s">
        <v>880</v>
      </c>
      <c r="R60" s="69" t="s">
        <v>839</v>
      </c>
      <c r="S60" s="68" t="s">
        <v>844</v>
      </c>
      <c r="T60" s="107">
        <v>486.78</v>
      </c>
      <c r="U60" s="108">
        <v>0</v>
      </c>
      <c r="V60" s="76">
        <v>486.78</v>
      </c>
      <c r="W60" s="78">
        <v>2.82</v>
      </c>
      <c r="X60" s="73">
        <v>1287</v>
      </c>
      <c r="Y60" s="68" t="s">
        <v>845</v>
      </c>
      <c r="Z60" s="71" t="s">
        <v>846</v>
      </c>
      <c r="AA60" s="78">
        <v>2.82</v>
      </c>
      <c r="AB60" s="71"/>
      <c r="AC60" s="109"/>
      <c r="AD60" s="71" t="s">
        <v>112</v>
      </c>
      <c r="AE60" s="78">
        <v>2.82</v>
      </c>
      <c r="AF60" s="68" t="s">
        <v>32</v>
      </c>
      <c r="AG60" s="122">
        <v>0.44</v>
      </c>
      <c r="AH60" s="67">
        <v>45652</v>
      </c>
      <c r="AI60" s="67">
        <v>45747</v>
      </c>
      <c r="AJ60" s="78">
        <v>2.82</v>
      </c>
    </row>
    <row r="61" spans="1:36" s="75" customFormat="1" ht="39.950000000000003" customHeight="1" x14ac:dyDescent="0.3">
      <c r="A61" s="148" t="s">
        <v>835</v>
      </c>
      <c r="B61" s="151" t="s">
        <v>836</v>
      </c>
      <c r="C61" s="132">
        <v>45642</v>
      </c>
      <c r="D61" s="132">
        <v>49293</v>
      </c>
      <c r="E61" s="68" t="s">
        <v>837</v>
      </c>
      <c r="F61" s="68" t="s">
        <v>838</v>
      </c>
      <c r="G61" s="135">
        <v>9818</v>
      </c>
      <c r="H61" s="135">
        <v>9818</v>
      </c>
      <c r="I61" s="107">
        <v>116.58</v>
      </c>
      <c r="J61" s="108">
        <v>0</v>
      </c>
      <c r="K61" s="76">
        <v>116.58</v>
      </c>
      <c r="L61" s="69" t="s">
        <v>839</v>
      </c>
      <c r="M61" s="65" t="s">
        <v>840</v>
      </c>
      <c r="N61" s="65" t="s">
        <v>847</v>
      </c>
      <c r="O61" s="65" t="s">
        <v>848</v>
      </c>
      <c r="P61" s="65" t="s">
        <v>843</v>
      </c>
      <c r="Q61" s="65" t="s">
        <v>880</v>
      </c>
      <c r="R61" s="69" t="s">
        <v>839</v>
      </c>
      <c r="S61" s="68" t="s">
        <v>844</v>
      </c>
      <c r="T61" s="107">
        <v>116.58</v>
      </c>
      <c r="U61" s="108">
        <v>0</v>
      </c>
      <c r="V61" s="76">
        <v>116.58</v>
      </c>
      <c r="W61" s="78">
        <v>0.98</v>
      </c>
      <c r="X61" s="73">
        <v>759</v>
      </c>
      <c r="Y61" s="68" t="s">
        <v>845</v>
      </c>
      <c r="Z61" s="71" t="s">
        <v>846</v>
      </c>
      <c r="AA61" s="78">
        <v>0.98</v>
      </c>
      <c r="AB61" s="71"/>
      <c r="AC61" s="109"/>
      <c r="AD61" s="71" t="s">
        <v>112</v>
      </c>
      <c r="AE61" s="78">
        <v>0.98</v>
      </c>
      <c r="AF61" s="68" t="s">
        <v>32</v>
      </c>
      <c r="AG61" s="122">
        <v>0.2</v>
      </c>
      <c r="AH61" s="67">
        <v>45652</v>
      </c>
      <c r="AI61" s="67">
        <v>45747</v>
      </c>
      <c r="AJ61" s="78">
        <v>0.98</v>
      </c>
    </row>
    <row r="62" spans="1:36" ht="39.950000000000003" customHeight="1" x14ac:dyDescent="0.3">
      <c r="A62" s="145" t="s">
        <v>850</v>
      </c>
      <c r="B62" s="146" t="s">
        <v>851</v>
      </c>
      <c r="C62" s="140">
        <v>45643</v>
      </c>
      <c r="D62" s="140">
        <v>49294</v>
      </c>
      <c r="E62" s="153" t="s">
        <v>852</v>
      </c>
      <c r="F62" s="153" t="s">
        <v>853</v>
      </c>
      <c r="G62" s="139">
        <v>39174</v>
      </c>
      <c r="H62" s="139">
        <v>39174</v>
      </c>
      <c r="I62" s="51">
        <v>453.27</v>
      </c>
      <c r="J62" s="46">
        <v>309.97000000000003</v>
      </c>
      <c r="K62" s="52">
        <v>143.30000000000001</v>
      </c>
      <c r="L62" s="40" t="s">
        <v>128</v>
      </c>
      <c r="M62" s="11" t="s">
        <v>854</v>
      </c>
      <c r="N62" s="11" t="s">
        <v>855</v>
      </c>
      <c r="O62" s="11" t="s">
        <v>856</v>
      </c>
      <c r="P62" s="11" t="s">
        <v>60</v>
      </c>
      <c r="Q62" s="11" t="s">
        <v>876</v>
      </c>
      <c r="R62" s="40" t="s">
        <v>128</v>
      </c>
      <c r="S62" s="153" t="s">
        <v>43</v>
      </c>
      <c r="T62" s="51">
        <v>453.27</v>
      </c>
      <c r="U62" s="46">
        <v>309.97000000000003</v>
      </c>
      <c r="V62" s="52">
        <v>143.30000000000001</v>
      </c>
      <c r="W62" s="57">
        <v>3.8</v>
      </c>
      <c r="X62" s="3">
        <v>3420</v>
      </c>
      <c r="Y62" s="153" t="s">
        <v>58</v>
      </c>
      <c r="Z62" s="7" t="s">
        <v>857</v>
      </c>
      <c r="AA62" s="57">
        <v>3.8</v>
      </c>
      <c r="AB62" s="7"/>
      <c r="AC62" s="100"/>
      <c r="AD62" s="7" t="s">
        <v>112</v>
      </c>
      <c r="AE62" s="57">
        <v>3.8</v>
      </c>
      <c r="AF62" s="153" t="s">
        <v>858</v>
      </c>
      <c r="AG62" s="62">
        <v>0.5</v>
      </c>
      <c r="AH62" s="9">
        <v>45650</v>
      </c>
      <c r="AI62" s="9">
        <v>45777</v>
      </c>
      <c r="AJ62" s="57">
        <v>3.8</v>
      </c>
    </row>
    <row r="63" spans="1:36" x14ac:dyDescent="0.3">
      <c r="H63" s="53"/>
    </row>
    <row r="64" spans="1:36" x14ac:dyDescent="0.3">
      <c r="H64" s="53"/>
    </row>
    <row r="65" spans="8:8" x14ac:dyDescent="0.3">
      <c r="H65" s="53"/>
    </row>
    <row r="66" spans="8:8" x14ac:dyDescent="0.3">
      <c r="H66" s="53"/>
    </row>
    <row r="67" spans="8:8" x14ac:dyDescent="0.3">
      <c r="H67" s="53"/>
    </row>
    <row r="68" spans="8:8" x14ac:dyDescent="0.3">
      <c r="H68" s="53"/>
    </row>
    <row r="69" spans="8:8" x14ac:dyDescent="0.3">
      <c r="H69" s="53"/>
    </row>
    <row r="70" spans="8:8" x14ac:dyDescent="0.3">
      <c r="H70" s="53"/>
    </row>
    <row r="71" spans="8:8" x14ac:dyDescent="0.3">
      <c r="H71" s="53"/>
    </row>
    <row r="72" spans="8:8" x14ac:dyDescent="0.3">
      <c r="H72" s="53"/>
    </row>
    <row r="73" spans="8:8" x14ac:dyDescent="0.3">
      <c r="H73" s="53"/>
    </row>
    <row r="74" spans="8:8" x14ac:dyDescent="0.3">
      <c r="H74" s="53"/>
    </row>
    <row r="75" spans="8:8" x14ac:dyDescent="0.3">
      <c r="H75" s="53"/>
    </row>
    <row r="76" spans="8:8" x14ac:dyDescent="0.3">
      <c r="H76" s="53"/>
    </row>
    <row r="77" spans="8:8" x14ac:dyDescent="0.3">
      <c r="H77" s="53"/>
    </row>
    <row r="78" spans="8:8" x14ac:dyDescent="0.3">
      <c r="H78" s="53"/>
    </row>
    <row r="79" spans="8:8" x14ac:dyDescent="0.3">
      <c r="H79" s="53"/>
    </row>
    <row r="80" spans="8:8" x14ac:dyDescent="0.3">
      <c r="H80" s="53"/>
    </row>
    <row r="81" spans="8:8" x14ac:dyDescent="0.3">
      <c r="H81" s="53"/>
    </row>
    <row r="82" spans="8:8" x14ac:dyDescent="0.3">
      <c r="H82" s="53"/>
    </row>
    <row r="83" spans="8:8" x14ac:dyDescent="0.3">
      <c r="H83" s="53"/>
    </row>
    <row r="84" spans="8:8" x14ac:dyDescent="0.3">
      <c r="H84" s="53"/>
    </row>
    <row r="85" spans="8:8" x14ac:dyDescent="0.3">
      <c r="H85" s="53"/>
    </row>
    <row r="86" spans="8:8" x14ac:dyDescent="0.3">
      <c r="H86" s="53"/>
    </row>
    <row r="87" spans="8:8" x14ac:dyDescent="0.3">
      <c r="H87" s="53"/>
    </row>
    <row r="88" spans="8:8" x14ac:dyDescent="0.3">
      <c r="H88" s="53"/>
    </row>
    <row r="89" spans="8:8" x14ac:dyDescent="0.3">
      <c r="H89" s="53"/>
    </row>
    <row r="90" spans="8:8" x14ac:dyDescent="0.3">
      <c r="H90" s="53"/>
    </row>
    <row r="91" spans="8:8" x14ac:dyDescent="0.3">
      <c r="H91" s="53"/>
    </row>
    <row r="92" spans="8:8" x14ac:dyDescent="0.3">
      <c r="H92" s="53"/>
    </row>
    <row r="93" spans="8:8" x14ac:dyDescent="0.3">
      <c r="H93" s="53"/>
    </row>
    <row r="94" spans="8:8" x14ac:dyDescent="0.3">
      <c r="H94" s="53"/>
    </row>
    <row r="95" spans="8:8" x14ac:dyDescent="0.3">
      <c r="H95" s="53"/>
    </row>
    <row r="96" spans="8:8" x14ac:dyDescent="0.3">
      <c r="H96" s="53"/>
    </row>
    <row r="97" spans="8:8" x14ac:dyDescent="0.3">
      <c r="H97" s="53"/>
    </row>
    <row r="98" spans="8:8" x14ac:dyDescent="0.3">
      <c r="H98" s="53"/>
    </row>
    <row r="99" spans="8:8" x14ac:dyDescent="0.3">
      <c r="H99" s="53"/>
    </row>
    <row r="100" spans="8:8" x14ac:dyDescent="0.3">
      <c r="H100" s="53"/>
    </row>
    <row r="101" spans="8:8" x14ac:dyDescent="0.3">
      <c r="H101" s="53"/>
    </row>
    <row r="102" spans="8:8" x14ac:dyDescent="0.3">
      <c r="H102" s="53"/>
    </row>
    <row r="103" spans="8:8" x14ac:dyDescent="0.3">
      <c r="H103" s="53"/>
    </row>
    <row r="104" spans="8:8" x14ac:dyDescent="0.3">
      <c r="H104" s="53"/>
    </row>
    <row r="105" spans="8:8" x14ac:dyDescent="0.3">
      <c r="H105" s="53"/>
    </row>
    <row r="106" spans="8:8" x14ac:dyDescent="0.3">
      <c r="H106" s="53"/>
    </row>
    <row r="107" spans="8:8" x14ac:dyDescent="0.3">
      <c r="H107" s="53"/>
    </row>
    <row r="108" spans="8:8" x14ac:dyDescent="0.3">
      <c r="H108" s="53"/>
    </row>
    <row r="109" spans="8:8" x14ac:dyDescent="0.3">
      <c r="H109" s="53"/>
    </row>
    <row r="110" spans="8:8" x14ac:dyDescent="0.3">
      <c r="H110" s="53"/>
    </row>
    <row r="111" spans="8:8" x14ac:dyDescent="0.3">
      <c r="H111" s="53"/>
    </row>
    <row r="112" spans="8:8" x14ac:dyDescent="0.3">
      <c r="H112" s="53"/>
    </row>
    <row r="113" spans="8:8" x14ac:dyDescent="0.3">
      <c r="H113" s="53"/>
    </row>
    <row r="114" spans="8:8" x14ac:dyDescent="0.3">
      <c r="H114" s="53"/>
    </row>
    <row r="115" spans="8:8" x14ac:dyDescent="0.3">
      <c r="H115" s="53"/>
    </row>
    <row r="116" spans="8:8" x14ac:dyDescent="0.3">
      <c r="H116" s="53"/>
    </row>
    <row r="117" spans="8:8" x14ac:dyDescent="0.3">
      <c r="H117" s="53"/>
    </row>
    <row r="118" spans="8:8" x14ac:dyDescent="0.3">
      <c r="H118" s="53"/>
    </row>
    <row r="119" spans="8:8" x14ac:dyDescent="0.3">
      <c r="H119" s="53"/>
    </row>
    <row r="120" spans="8:8" x14ac:dyDescent="0.3">
      <c r="H120" s="53"/>
    </row>
    <row r="121" spans="8:8" x14ac:dyDescent="0.3">
      <c r="H121" s="53"/>
    </row>
    <row r="122" spans="8:8" x14ac:dyDescent="0.3">
      <c r="H122" s="53"/>
    </row>
    <row r="123" spans="8:8" x14ac:dyDescent="0.3">
      <c r="H123" s="53"/>
    </row>
    <row r="124" spans="8:8" x14ac:dyDescent="0.3">
      <c r="H124" s="53"/>
    </row>
    <row r="125" spans="8:8" x14ac:dyDescent="0.3">
      <c r="H125" s="53"/>
    </row>
    <row r="126" spans="8:8" x14ac:dyDescent="0.3">
      <c r="H126" s="53"/>
    </row>
    <row r="127" spans="8:8" x14ac:dyDescent="0.3">
      <c r="H127" s="53"/>
    </row>
    <row r="128" spans="8:8" x14ac:dyDescent="0.3">
      <c r="H128" s="53"/>
    </row>
    <row r="129" spans="8:8" x14ac:dyDescent="0.3">
      <c r="H129" s="53"/>
    </row>
    <row r="130" spans="8:8" x14ac:dyDescent="0.3">
      <c r="H130" s="53"/>
    </row>
    <row r="131" spans="8:8" x14ac:dyDescent="0.3">
      <c r="H131" s="53"/>
    </row>
    <row r="132" spans="8:8" x14ac:dyDescent="0.3">
      <c r="H132" s="53"/>
    </row>
    <row r="133" spans="8:8" x14ac:dyDescent="0.3">
      <c r="H133" s="53"/>
    </row>
    <row r="134" spans="8:8" x14ac:dyDescent="0.3">
      <c r="H134" s="53"/>
    </row>
    <row r="135" spans="8:8" x14ac:dyDescent="0.3">
      <c r="H135" s="53"/>
    </row>
    <row r="136" spans="8:8" x14ac:dyDescent="0.3">
      <c r="H136" s="53"/>
    </row>
    <row r="137" spans="8:8" x14ac:dyDescent="0.3">
      <c r="H137" s="53"/>
    </row>
    <row r="138" spans="8:8" x14ac:dyDescent="0.3">
      <c r="H138" s="53"/>
    </row>
    <row r="139" spans="8:8" x14ac:dyDescent="0.3">
      <c r="H139" s="53"/>
    </row>
    <row r="140" spans="8:8" x14ac:dyDescent="0.3">
      <c r="H140" s="53"/>
    </row>
    <row r="141" spans="8:8" x14ac:dyDescent="0.3">
      <c r="H141" s="53"/>
    </row>
    <row r="142" spans="8:8" x14ac:dyDescent="0.3">
      <c r="H142" s="53"/>
    </row>
    <row r="143" spans="8:8" x14ac:dyDescent="0.3">
      <c r="H143" s="53"/>
    </row>
    <row r="144" spans="8:8" x14ac:dyDescent="0.3">
      <c r="H144" s="53"/>
    </row>
    <row r="145" spans="8:8" x14ac:dyDescent="0.3">
      <c r="H145" s="53"/>
    </row>
    <row r="146" spans="8:8" x14ac:dyDescent="0.3">
      <c r="H146" s="53"/>
    </row>
    <row r="147" spans="8:8" x14ac:dyDescent="0.3">
      <c r="H147" s="53"/>
    </row>
    <row r="148" spans="8:8" x14ac:dyDescent="0.3">
      <c r="H148" s="53"/>
    </row>
    <row r="149" spans="8:8" x14ac:dyDescent="0.3">
      <c r="H149" s="53"/>
    </row>
    <row r="150" spans="8:8" x14ac:dyDescent="0.3">
      <c r="H150" s="53"/>
    </row>
    <row r="151" spans="8:8" x14ac:dyDescent="0.3">
      <c r="H151" s="53"/>
    </row>
    <row r="152" spans="8:8" x14ac:dyDescent="0.3">
      <c r="H152" s="53"/>
    </row>
    <row r="153" spans="8:8" x14ac:dyDescent="0.3">
      <c r="H153" s="53"/>
    </row>
    <row r="154" spans="8:8" x14ac:dyDescent="0.3">
      <c r="H154" s="53"/>
    </row>
    <row r="155" spans="8:8" x14ac:dyDescent="0.3">
      <c r="H155" s="53"/>
    </row>
    <row r="156" spans="8:8" x14ac:dyDescent="0.3">
      <c r="H156" s="53"/>
    </row>
    <row r="157" spans="8:8" x14ac:dyDescent="0.3">
      <c r="H157" s="53"/>
    </row>
    <row r="158" spans="8:8" x14ac:dyDescent="0.3">
      <c r="H158" s="53"/>
    </row>
    <row r="159" spans="8:8" x14ac:dyDescent="0.3">
      <c r="H159" s="53"/>
    </row>
    <row r="160" spans="8:8" x14ac:dyDescent="0.3">
      <c r="H160" s="53"/>
    </row>
    <row r="161" spans="8:8" x14ac:dyDescent="0.3">
      <c r="H161" s="53"/>
    </row>
    <row r="162" spans="8:8" x14ac:dyDescent="0.3">
      <c r="H162" s="53"/>
    </row>
    <row r="163" spans="8:8" x14ac:dyDescent="0.3">
      <c r="H163" s="53"/>
    </row>
    <row r="164" spans="8:8" x14ac:dyDescent="0.3">
      <c r="H164" s="53"/>
    </row>
    <row r="165" spans="8:8" x14ac:dyDescent="0.3">
      <c r="H165" s="53"/>
    </row>
    <row r="166" spans="8:8" x14ac:dyDescent="0.3">
      <c r="H166" s="53"/>
    </row>
    <row r="167" spans="8:8" x14ac:dyDescent="0.3">
      <c r="H167" s="53"/>
    </row>
    <row r="168" spans="8:8" x14ac:dyDescent="0.3">
      <c r="H168" s="53"/>
    </row>
    <row r="169" spans="8:8" x14ac:dyDescent="0.3">
      <c r="H169" s="53"/>
    </row>
    <row r="170" spans="8:8" x14ac:dyDescent="0.3">
      <c r="H170" s="53"/>
    </row>
    <row r="171" spans="8:8" x14ac:dyDescent="0.3">
      <c r="H171" s="53"/>
    </row>
    <row r="172" spans="8:8" x14ac:dyDescent="0.3">
      <c r="H172" s="53"/>
    </row>
    <row r="173" spans="8:8" x14ac:dyDescent="0.3">
      <c r="H173" s="53"/>
    </row>
    <row r="174" spans="8:8" x14ac:dyDescent="0.3">
      <c r="H174" s="53"/>
    </row>
    <row r="175" spans="8:8" x14ac:dyDescent="0.3">
      <c r="H175" s="53"/>
    </row>
    <row r="176" spans="8:8" x14ac:dyDescent="0.3">
      <c r="H176" s="53"/>
    </row>
    <row r="177" spans="8:8" x14ac:dyDescent="0.3">
      <c r="H177" s="53"/>
    </row>
    <row r="178" spans="8:8" x14ac:dyDescent="0.3">
      <c r="H178" s="53"/>
    </row>
    <row r="179" spans="8:8" x14ac:dyDescent="0.3">
      <c r="H179" s="53"/>
    </row>
    <row r="180" spans="8:8" x14ac:dyDescent="0.3">
      <c r="H180" s="53"/>
    </row>
    <row r="181" spans="8:8" x14ac:dyDescent="0.3">
      <c r="H181" s="53"/>
    </row>
    <row r="182" spans="8:8" x14ac:dyDescent="0.3">
      <c r="H182" s="53"/>
    </row>
    <row r="183" spans="8:8" x14ac:dyDescent="0.3">
      <c r="H183" s="53"/>
    </row>
    <row r="184" spans="8:8" x14ac:dyDescent="0.3">
      <c r="H184" s="53"/>
    </row>
    <row r="185" spans="8:8" x14ac:dyDescent="0.3">
      <c r="H185" s="53"/>
    </row>
    <row r="186" spans="8:8" x14ac:dyDescent="0.3">
      <c r="H186" s="53"/>
    </row>
    <row r="187" spans="8:8" x14ac:dyDescent="0.3">
      <c r="H187" s="53"/>
    </row>
    <row r="188" spans="8:8" x14ac:dyDescent="0.3">
      <c r="H188" s="53"/>
    </row>
    <row r="189" spans="8:8" x14ac:dyDescent="0.3">
      <c r="H189" s="53"/>
    </row>
    <row r="190" spans="8:8" x14ac:dyDescent="0.3">
      <c r="H190" s="53"/>
    </row>
    <row r="191" spans="8:8" x14ac:dyDescent="0.3">
      <c r="H191" s="53"/>
    </row>
    <row r="192" spans="8:8" x14ac:dyDescent="0.3">
      <c r="H192" s="53"/>
    </row>
    <row r="193" spans="8:8" x14ac:dyDescent="0.3">
      <c r="H193" s="53"/>
    </row>
    <row r="194" spans="8:8" x14ac:dyDescent="0.3">
      <c r="H194" s="53"/>
    </row>
    <row r="195" spans="8:8" x14ac:dyDescent="0.3">
      <c r="H195" s="53"/>
    </row>
    <row r="196" spans="8:8" x14ac:dyDescent="0.3">
      <c r="H196" s="53"/>
    </row>
    <row r="197" spans="8:8" x14ac:dyDescent="0.3">
      <c r="H197" s="53"/>
    </row>
    <row r="198" spans="8:8" x14ac:dyDescent="0.3">
      <c r="H198" s="53"/>
    </row>
    <row r="199" spans="8:8" x14ac:dyDescent="0.3">
      <c r="H199" s="53"/>
    </row>
    <row r="200" spans="8:8" x14ac:dyDescent="0.3">
      <c r="H200" s="53"/>
    </row>
    <row r="201" spans="8:8" x14ac:dyDescent="0.3">
      <c r="H201" s="53"/>
    </row>
    <row r="202" spans="8:8" x14ac:dyDescent="0.3">
      <c r="H202" s="53"/>
    </row>
    <row r="203" spans="8:8" x14ac:dyDescent="0.3">
      <c r="H203" s="53"/>
    </row>
    <row r="204" spans="8:8" x14ac:dyDescent="0.3">
      <c r="H204" s="53"/>
    </row>
    <row r="205" spans="8:8" x14ac:dyDescent="0.3">
      <c r="H205" s="53"/>
    </row>
    <row r="206" spans="8:8" x14ac:dyDescent="0.3">
      <c r="H206" s="53"/>
    </row>
    <row r="207" spans="8:8" x14ac:dyDescent="0.3">
      <c r="H207" s="53"/>
    </row>
    <row r="208" spans="8:8" x14ac:dyDescent="0.3">
      <c r="H208" s="53"/>
    </row>
    <row r="209" spans="8:8" x14ac:dyDescent="0.3">
      <c r="H209" s="53"/>
    </row>
    <row r="210" spans="8:8" x14ac:dyDescent="0.3">
      <c r="H210" s="53"/>
    </row>
    <row r="211" spans="8:8" x14ac:dyDescent="0.3">
      <c r="H211" s="53"/>
    </row>
    <row r="212" spans="8:8" x14ac:dyDescent="0.3">
      <c r="H212" s="53"/>
    </row>
    <row r="213" spans="8:8" x14ac:dyDescent="0.3">
      <c r="H213" s="53"/>
    </row>
    <row r="214" spans="8:8" x14ac:dyDescent="0.3">
      <c r="H214" s="53"/>
    </row>
    <row r="215" spans="8:8" x14ac:dyDescent="0.3">
      <c r="H215" s="53"/>
    </row>
    <row r="216" spans="8:8" x14ac:dyDescent="0.3">
      <c r="H216" s="53"/>
    </row>
    <row r="217" spans="8:8" x14ac:dyDescent="0.3">
      <c r="H217" s="53"/>
    </row>
    <row r="218" spans="8:8" x14ac:dyDescent="0.3">
      <c r="H218" s="53"/>
    </row>
    <row r="219" spans="8:8" x14ac:dyDescent="0.3">
      <c r="H219" s="53"/>
    </row>
    <row r="220" spans="8:8" x14ac:dyDescent="0.3">
      <c r="H220" s="53"/>
    </row>
    <row r="221" spans="8:8" x14ac:dyDescent="0.3">
      <c r="H221" s="53"/>
    </row>
    <row r="222" spans="8:8" x14ac:dyDescent="0.3">
      <c r="H222" s="53"/>
    </row>
    <row r="223" spans="8:8" x14ac:dyDescent="0.3">
      <c r="H223" s="53"/>
    </row>
    <row r="224" spans="8:8" x14ac:dyDescent="0.3">
      <c r="H224" s="53"/>
    </row>
    <row r="225" spans="8:8" x14ac:dyDescent="0.3">
      <c r="H225" s="53"/>
    </row>
    <row r="226" spans="8:8" x14ac:dyDescent="0.3">
      <c r="H226" s="53"/>
    </row>
    <row r="227" spans="8:8" x14ac:dyDescent="0.3">
      <c r="H227" s="53"/>
    </row>
    <row r="228" spans="8:8" x14ac:dyDescent="0.3">
      <c r="H228" s="53"/>
    </row>
    <row r="229" spans="8:8" x14ac:dyDescent="0.3">
      <c r="H229" s="53"/>
    </row>
    <row r="230" spans="8:8" x14ac:dyDescent="0.3">
      <c r="H230" s="53"/>
    </row>
    <row r="231" spans="8:8" x14ac:dyDescent="0.3">
      <c r="H231" s="53"/>
    </row>
    <row r="232" spans="8:8" x14ac:dyDescent="0.3">
      <c r="H232" s="53"/>
    </row>
    <row r="233" spans="8:8" x14ac:dyDescent="0.3">
      <c r="H233" s="53"/>
    </row>
    <row r="234" spans="8:8" x14ac:dyDescent="0.3">
      <c r="H234" s="53"/>
    </row>
    <row r="235" spans="8:8" x14ac:dyDescent="0.3">
      <c r="H235" s="53"/>
    </row>
    <row r="236" spans="8:8" x14ac:dyDescent="0.3">
      <c r="H236" s="53"/>
    </row>
    <row r="237" spans="8:8" x14ac:dyDescent="0.3">
      <c r="H237" s="53"/>
    </row>
    <row r="238" spans="8:8" x14ac:dyDescent="0.3">
      <c r="H238" s="53"/>
    </row>
    <row r="239" spans="8:8" x14ac:dyDescent="0.3">
      <c r="H239" s="53"/>
    </row>
    <row r="240" spans="8:8" x14ac:dyDescent="0.3">
      <c r="H240" s="53"/>
    </row>
    <row r="241" spans="8:8" x14ac:dyDescent="0.3">
      <c r="H241" s="53"/>
    </row>
    <row r="242" spans="8:8" x14ac:dyDescent="0.3">
      <c r="H242" s="53"/>
    </row>
    <row r="243" spans="8:8" x14ac:dyDescent="0.3">
      <c r="H243" s="53"/>
    </row>
    <row r="244" spans="8:8" x14ac:dyDescent="0.3">
      <c r="H244" s="53"/>
    </row>
    <row r="245" spans="8:8" x14ac:dyDescent="0.3">
      <c r="H245" s="53"/>
    </row>
    <row r="246" spans="8:8" x14ac:dyDescent="0.3">
      <c r="H246" s="53"/>
    </row>
    <row r="247" spans="8:8" x14ac:dyDescent="0.3">
      <c r="H247" s="53"/>
    </row>
    <row r="248" spans="8:8" x14ac:dyDescent="0.3">
      <c r="H248" s="53"/>
    </row>
    <row r="249" spans="8:8" x14ac:dyDescent="0.3">
      <c r="H249" s="53"/>
    </row>
    <row r="250" spans="8:8" x14ac:dyDescent="0.3">
      <c r="H250" s="53"/>
    </row>
    <row r="251" spans="8:8" x14ac:dyDescent="0.3">
      <c r="H251" s="53"/>
    </row>
    <row r="252" spans="8:8" x14ac:dyDescent="0.3">
      <c r="H252" s="53"/>
    </row>
    <row r="253" spans="8:8" x14ac:dyDescent="0.3">
      <c r="H253" s="53"/>
    </row>
    <row r="254" spans="8:8" x14ac:dyDescent="0.3">
      <c r="H254" s="53"/>
    </row>
    <row r="255" spans="8:8" x14ac:dyDescent="0.3">
      <c r="H255" s="53"/>
    </row>
    <row r="256" spans="8:8" x14ac:dyDescent="0.3">
      <c r="H256" s="53"/>
    </row>
    <row r="257" spans="8:8" x14ac:dyDescent="0.3">
      <c r="H257" s="53"/>
    </row>
    <row r="258" spans="8:8" x14ac:dyDescent="0.3">
      <c r="H258" s="53"/>
    </row>
    <row r="259" spans="8:8" x14ac:dyDescent="0.3">
      <c r="H259" s="53"/>
    </row>
    <row r="260" spans="8:8" x14ac:dyDescent="0.3">
      <c r="H260" s="53"/>
    </row>
    <row r="261" spans="8:8" x14ac:dyDescent="0.3">
      <c r="H261" s="53"/>
    </row>
    <row r="262" spans="8:8" x14ac:dyDescent="0.3">
      <c r="H262" s="53"/>
    </row>
    <row r="263" spans="8:8" x14ac:dyDescent="0.3">
      <c r="H263" s="53"/>
    </row>
    <row r="264" spans="8:8" x14ac:dyDescent="0.3">
      <c r="H264" s="53"/>
    </row>
    <row r="265" spans="8:8" x14ac:dyDescent="0.3">
      <c r="H265" s="53"/>
    </row>
    <row r="266" spans="8:8" x14ac:dyDescent="0.3">
      <c r="H266" s="53"/>
    </row>
    <row r="267" spans="8:8" x14ac:dyDescent="0.3">
      <c r="H267" s="53"/>
    </row>
    <row r="268" spans="8:8" x14ac:dyDescent="0.3">
      <c r="H268" s="53"/>
    </row>
    <row r="269" spans="8:8" x14ac:dyDescent="0.3">
      <c r="H269" s="53"/>
    </row>
    <row r="270" spans="8:8" x14ac:dyDescent="0.3">
      <c r="H270" s="53"/>
    </row>
    <row r="271" spans="8:8" x14ac:dyDescent="0.3">
      <c r="H271" s="53"/>
    </row>
    <row r="272" spans="8:8" x14ac:dyDescent="0.3">
      <c r="H272" s="53"/>
    </row>
    <row r="273" spans="8:8" x14ac:dyDescent="0.3">
      <c r="H273" s="53"/>
    </row>
    <row r="274" spans="8:8" x14ac:dyDescent="0.3">
      <c r="H274" s="53"/>
    </row>
    <row r="275" spans="8:8" x14ac:dyDescent="0.3">
      <c r="H275" s="53"/>
    </row>
    <row r="276" spans="8:8" x14ac:dyDescent="0.3">
      <c r="H276" s="53"/>
    </row>
    <row r="277" spans="8:8" x14ac:dyDescent="0.3">
      <c r="H277" s="53"/>
    </row>
    <row r="278" spans="8:8" x14ac:dyDescent="0.3">
      <c r="H278" s="53"/>
    </row>
    <row r="279" spans="8:8" x14ac:dyDescent="0.3">
      <c r="H279" s="53"/>
    </row>
    <row r="280" spans="8:8" x14ac:dyDescent="0.3">
      <c r="H280" s="53"/>
    </row>
    <row r="281" spans="8:8" x14ac:dyDescent="0.3">
      <c r="H281" s="53"/>
    </row>
    <row r="282" spans="8:8" x14ac:dyDescent="0.3">
      <c r="H282" s="53"/>
    </row>
    <row r="283" spans="8:8" x14ac:dyDescent="0.3">
      <c r="H283" s="53"/>
    </row>
    <row r="284" spans="8:8" x14ac:dyDescent="0.3">
      <c r="H284" s="53"/>
    </row>
    <row r="285" spans="8:8" x14ac:dyDescent="0.3">
      <c r="H285" s="53"/>
    </row>
    <row r="286" spans="8:8" x14ac:dyDescent="0.3">
      <c r="H286" s="53"/>
    </row>
    <row r="287" spans="8:8" x14ac:dyDescent="0.3">
      <c r="H287" s="53"/>
    </row>
    <row r="288" spans="8:8" x14ac:dyDescent="0.3">
      <c r="H288" s="53"/>
    </row>
    <row r="289" spans="8:8" x14ac:dyDescent="0.3">
      <c r="H289" s="53"/>
    </row>
    <row r="290" spans="8:8" x14ac:dyDescent="0.3">
      <c r="H290" s="53"/>
    </row>
    <row r="291" spans="8:8" x14ac:dyDescent="0.3">
      <c r="H291" s="53"/>
    </row>
    <row r="292" spans="8:8" x14ac:dyDescent="0.3">
      <c r="H292" s="53"/>
    </row>
    <row r="293" spans="8:8" x14ac:dyDescent="0.3">
      <c r="H293" s="53"/>
    </row>
    <row r="294" spans="8:8" x14ac:dyDescent="0.3">
      <c r="H294" s="53"/>
    </row>
    <row r="295" spans="8:8" x14ac:dyDescent="0.3">
      <c r="H295" s="53"/>
    </row>
    <row r="296" spans="8:8" x14ac:dyDescent="0.3">
      <c r="H296" s="53"/>
    </row>
    <row r="297" spans="8:8" x14ac:dyDescent="0.3">
      <c r="H297" s="53"/>
    </row>
    <row r="298" spans="8:8" x14ac:dyDescent="0.3">
      <c r="H298" s="53"/>
    </row>
    <row r="299" spans="8:8" x14ac:dyDescent="0.3">
      <c r="H299" s="53"/>
    </row>
    <row r="300" spans="8:8" x14ac:dyDescent="0.3">
      <c r="H300" s="53"/>
    </row>
    <row r="301" spans="8:8" x14ac:dyDescent="0.3">
      <c r="H301" s="53"/>
    </row>
    <row r="302" spans="8:8" x14ac:dyDescent="0.3">
      <c r="H302" s="53"/>
    </row>
    <row r="303" spans="8:8" x14ac:dyDescent="0.3">
      <c r="H303" s="53"/>
    </row>
    <row r="304" spans="8:8" x14ac:dyDescent="0.3">
      <c r="H304" s="53"/>
    </row>
    <row r="305" spans="8:8" x14ac:dyDescent="0.3">
      <c r="H305" s="53"/>
    </row>
    <row r="306" spans="8:8" x14ac:dyDescent="0.3">
      <c r="H306" s="53"/>
    </row>
    <row r="307" spans="8:8" x14ac:dyDescent="0.3">
      <c r="H307" s="53"/>
    </row>
    <row r="308" spans="8:8" x14ac:dyDescent="0.3">
      <c r="H308" s="53"/>
    </row>
    <row r="309" spans="8:8" x14ac:dyDescent="0.3">
      <c r="H309" s="53"/>
    </row>
    <row r="310" spans="8:8" x14ac:dyDescent="0.3">
      <c r="H310" s="53"/>
    </row>
    <row r="311" spans="8:8" x14ac:dyDescent="0.3">
      <c r="H311" s="53"/>
    </row>
    <row r="312" spans="8:8" x14ac:dyDescent="0.3">
      <c r="H312" s="53"/>
    </row>
    <row r="313" spans="8:8" x14ac:dyDescent="0.3">
      <c r="H313" s="53"/>
    </row>
    <row r="314" spans="8:8" x14ac:dyDescent="0.3">
      <c r="H314" s="53"/>
    </row>
    <row r="315" spans="8:8" x14ac:dyDescent="0.3">
      <c r="H315" s="53"/>
    </row>
    <row r="316" spans="8:8" x14ac:dyDescent="0.3">
      <c r="H316" s="53"/>
    </row>
    <row r="317" spans="8:8" x14ac:dyDescent="0.3">
      <c r="H317" s="53"/>
    </row>
    <row r="318" spans="8:8" x14ac:dyDescent="0.3">
      <c r="H318" s="53"/>
    </row>
    <row r="319" spans="8:8" x14ac:dyDescent="0.3">
      <c r="H319" s="53"/>
    </row>
    <row r="320" spans="8:8" x14ac:dyDescent="0.3">
      <c r="H320" s="53"/>
    </row>
    <row r="321" spans="8:8" x14ac:dyDescent="0.3">
      <c r="H321" s="53"/>
    </row>
    <row r="322" spans="8:8" x14ac:dyDescent="0.3">
      <c r="H322" s="53"/>
    </row>
    <row r="323" spans="8:8" x14ac:dyDescent="0.3">
      <c r="H323" s="53"/>
    </row>
    <row r="324" spans="8:8" x14ac:dyDescent="0.3">
      <c r="H324" s="53"/>
    </row>
    <row r="325" spans="8:8" x14ac:dyDescent="0.3">
      <c r="H325" s="53"/>
    </row>
    <row r="326" spans="8:8" x14ac:dyDescent="0.3">
      <c r="H326" s="53"/>
    </row>
    <row r="327" spans="8:8" x14ac:dyDescent="0.3">
      <c r="H327" s="53"/>
    </row>
    <row r="328" spans="8:8" x14ac:dyDescent="0.3">
      <c r="H328" s="53"/>
    </row>
    <row r="329" spans="8:8" x14ac:dyDescent="0.3">
      <c r="H329" s="53"/>
    </row>
    <row r="330" spans="8:8" x14ac:dyDescent="0.3">
      <c r="H330" s="53"/>
    </row>
    <row r="331" spans="8:8" x14ac:dyDescent="0.3">
      <c r="H331" s="53"/>
    </row>
    <row r="332" spans="8:8" x14ac:dyDescent="0.3">
      <c r="H332" s="53"/>
    </row>
    <row r="333" spans="8:8" x14ac:dyDescent="0.3">
      <c r="H333" s="53"/>
    </row>
    <row r="334" spans="8:8" x14ac:dyDescent="0.3">
      <c r="H334" s="53"/>
    </row>
    <row r="335" spans="8:8" x14ac:dyDescent="0.3">
      <c r="H335" s="53"/>
    </row>
    <row r="336" spans="8:8" x14ac:dyDescent="0.3">
      <c r="H336" s="53"/>
    </row>
    <row r="337" spans="8:8" x14ac:dyDescent="0.3">
      <c r="H337" s="53"/>
    </row>
    <row r="338" spans="8:8" x14ac:dyDescent="0.3">
      <c r="H338" s="53"/>
    </row>
    <row r="339" spans="8:8" x14ac:dyDescent="0.3">
      <c r="H339" s="53"/>
    </row>
    <row r="340" spans="8:8" x14ac:dyDescent="0.3">
      <c r="H340" s="53"/>
    </row>
    <row r="341" spans="8:8" x14ac:dyDescent="0.3">
      <c r="H341" s="53"/>
    </row>
    <row r="342" spans="8:8" x14ac:dyDescent="0.3">
      <c r="H342" s="53"/>
    </row>
    <row r="343" spans="8:8" x14ac:dyDescent="0.3">
      <c r="H343" s="53"/>
    </row>
    <row r="344" spans="8:8" x14ac:dyDescent="0.3">
      <c r="H344" s="53"/>
    </row>
    <row r="345" spans="8:8" x14ac:dyDescent="0.3">
      <c r="H345" s="53"/>
    </row>
    <row r="346" spans="8:8" x14ac:dyDescent="0.3">
      <c r="H346" s="53"/>
    </row>
    <row r="347" spans="8:8" x14ac:dyDescent="0.3">
      <c r="H347" s="53"/>
    </row>
    <row r="348" spans="8:8" x14ac:dyDescent="0.3">
      <c r="H348" s="53"/>
    </row>
    <row r="349" spans="8:8" x14ac:dyDescent="0.3">
      <c r="H349" s="53"/>
    </row>
    <row r="350" spans="8:8" x14ac:dyDescent="0.3">
      <c r="H350" s="53"/>
    </row>
    <row r="351" spans="8:8" x14ac:dyDescent="0.3">
      <c r="H351" s="53"/>
    </row>
    <row r="352" spans="8:8" x14ac:dyDescent="0.3">
      <c r="H352" s="53"/>
    </row>
    <row r="353" spans="8:8" x14ac:dyDescent="0.3">
      <c r="H353" s="53"/>
    </row>
    <row r="354" spans="8:8" x14ac:dyDescent="0.3">
      <c r="H354" s="53"/>
    </row>
    <row r="355" spans="8:8" x14ac:dyDescent="0.3">
      <c r="H355" s="53"/>
    </row>
    <row r="356" spans="8:8" x14ac:dyDescent="0.3">
      <c r="H356" s="53"/>
    </row>
    <row r="357" spans="8:8" x14ac:dyDescent="0.3">
      <c r="H357" s="53"/>
    </row>
    <row r="358" spans="8:8" x14ac:dyDescent="0.3">
      <c r="H358" s="53"/>
    </row>
    <row r="359" spans="8:8" x14ac:dyDescent="0.3">
      <c r="H359" s="53"/>
    </row>
    <row r="360" spans="8:8" x14ac:dyDescent="0.3">
      <c r="H360" s="53"/>
    </row>
    <row r="361" spans="8:8" x14ac:dyDescent="0.3">
      <c r="H361" s="53"/>
    </row>
    <row r="362" spans="8:8" x14ac:dyDescent="0.3">
      <c r="H362" s="53"/>
    </row>
    <row r="363" spans="8:8" x14ac:dyDescent="0.3">
      <c r="H363" s="53"/>
    </row>
    <row r="364" spans="8:8" x14ac:dyDescent="0.3">
      <c r="H364" s="53"/>
    </row>
    <row r="365" spans="8:8" x14ac:dyDescent="0.3">
      <c r="H365" s="53"/>
    </row>
    <row r="366" spans="8:8" x14ac:dyDescent="0.3">
      <c r="H366" s="53"/>
    </row>
    <row r="367" spans="8:8" x14ac:dyDescent="0.3">
      <c r="H367" s="53"/>
    </row>
    <row r="368" spans="8:8" x14ac:dyDescent="0.3">
      <c r="H368" s="53"/>
    </row>
    <row r="369" spans="8:8" x14ac:dyDescent="0.3">
      <c r="H369" s="53"/>
    </row>
    <row r="370" spans="8:8" x14ac:dyDescent="0.3">
      <c r="H370" s="53"/>
    </row>
    <row r="371" spans="8:8" x14ac:dyDescent="0.3">
      <c r="H371" s="53"/>
    </row>
    <row r="372" spans="8:8" x14ac:dyDescent="0.3">
      <c r="H372" s="53"/>
    </row>
    <row r="373" spans="8:8" x14ac:dyDescent="0.3">
      <c r="H373" s="53"/>
    </row>
    <row r="374" spans="8:8" x14ac:dyDescent="0.3">
      <c r="H374" s="53"/>
    </row>
    <row r="375" spans="8:8" x14ac:dyDescent="0.3">
      <c r="H375" s="53"/>
    </row>
    <row r="376" spans="8:8" x14ac:dyDescent="0.3">
      <c r="H376" s="53"/>
    </row>
    <row r="377" spans="8:8" x14ac:dyDescent="0.3">
      <c r="H377" s="53"/>
    </row>
    <row r="378" spans="8:8" x14ac:dyDescent="0.3">
      <c r="H378" s="53"/>
    </row>
    <row r="379" spans="8:8" x14ac:dyDescent="0.3">
      <c r="H379" s="53"/>
    </row>
    <row r="380" spans="8:8" x14ac:dyDescent="0.3">
      <c r="H380" s="53"/>
    </row>
    <row r="381" spans="8:8" x14ac:dyDescent="0.3">
      <c r="H381" s="53"/>
    </row>
    <row r="382" spans="8:8" x14ac:dyDescent="0.3">
      <c r="H382" s="53"/>
    </row>
    <row r="383" spans="8:8" x14ac:dyDescent="0.3">
      <c r="H383" s="53"/>
    </row>
    <row r="384" spans="8:8" x14ac:dyDescent="0.3">
      <c r="H384" s="53"/>
    </row>
    <row r="385" spans="8:8" x14ac:dyDescent="0.3">
      <c r="H385" s="53"/>
    </row>
    <row r="386" spans="8:8" x14ac:dyDescent="0.3">
      <c r="H386" s="53"/>
    </row>
    <row r="387" spans="8:8" x14ac:dyDescent="0.3">
      <c r="H387" s="53"/>
    </row>
    <row r="388" spans="8:8" x14ac:dyDescent="0.3">
      <c r="H388" s="53"/>
    </row>
    <row r="389" spans="8:8" x14ac:dyDescent="0.3">
      <c r="H389" s="53"/>
    </row>
    <row r="390" spans="8:8" x14ac:dyDescent="0.3">
      <c r="H390" s="53"/>
    </row>
    <row r="391" spans="8:8" x14ac:dyDescent="0.3">
      <c r="H391" s="53"/>
    </row>
    <row r="392" spans="8:8" x14ac:dyDescent="0.3">
      <c r="H392" s="53"/>
    </row>
    <row r="393" spans="8:8" x14ac:dyDescent="0.3">
      <c r="H393" s="53"/>
    </row>
    <row r="394" spans="8:8" x14ac:dyDescent="0.3">
      <c r="H394" s="53"/>
    </row>
    <row r="395" spans="8:8" x14ac:dyDescent="0.3">
      <c r="H395" s="53"/>
    </row>
    <row r="396" spans="8:8" x14ac:dyDescent="0.3">
      <c r="H396" s="53"/>
    </row>
    <row r="397" spans="8:8" x14ac:dyDescent="0.3">
      <c r="H397" s="53"/>
    </row>
    <row r="398" spans="8:8" x14ac:dyDescent="0.3">
      <c r="H398" s="53"/>
    </row>
    <row r="399" spans="8:8" x14ac:dyDescent="0.3">
      <c r="H399" s="53"/>
    </row>
    <row r="400" spans="8:8" x14ac:dyDescent="0.3">
      <c r="H400" s="53"/>
    </row>
    <row r="401" spans="8:8" x14ac:dyDescent="0.3">
      <c r="H401" s="53"/>
    </row>
    <row r="402" spans="8:8" x14ac:dyDescent="0.3">
      <c r="H402" s="53"/>
    </row>
    <row r="403" spans="8:8" x14ac:dyDescent="0.3">
      <c r="H403" s="53"/>
    </row>
    <row r="404" spans="8:8" x14ac:dyDescent="0.3">
      <c r="H404" s="53"/>
    </row>
    <row r="405" spans="8:8" x14ac:dyDescent="0.3">
      <c r="H405" s="53"/>
    </row>
    <row r="406" spans="8:8" x14ac:dyDescent="0.3">
      <c r="H406" s="53"/>
    </row>
    <row r="407" spans="8:8" x14ac:dyDescent="0.3">
      <c r="H407" s="53"/>
    </row>
    <row r="408" spans="8:8" x14ac:dyDescent="0.3">
      <c r="H408" s="53"/>
    </row>
    <row r="409" spans="8:8" x14ac:dyDescent="0.3">
      <c r="H409" s="53"/>
    </row>
    <row r="410" spans="8:8" x14ac:dyDescent="0.3">
      <c r="H410" s="53"/>
    </row>
    <row r="411" spans="8:8" x14ac:dyDescent="0.3">
      <c r="H411" s="53"/>
    </row>
    <row r="412" spans="8:8" x14ac:dyDescent="0.3">
      <c r="H412" s="53"/>
    </row>
    <row r="413" spans="8:8" x14ac:dyDescent="0.3">
      <c r="H413" s="53"/>
    </row>
    <row r="414" spans="8:8" x14ac:dyDescent="0.3">
      <c r="H414" s="53"/>
    </row>
    <row r="415" spans="8:8" x14ac:dyDescent="0.3">
      <c r="H415" s="53"/>
    </row>
    <row r="416" spans="8:8" x14ac:dyDescent="0.3">
      <c r="H416" s="53"/>
    </row>
    <row r="417" spans="8:8" x14ac:dyDescent="0.3">
      <c r="H417" s="53"/>
    </row>
    <row r="418" spans="8:8" x14ac:dyDescent="0.3">
      <c r="H418" s="53"/>
    </row>
    <row r="419" spans="8:8" x14ac:dyDescent="0.3">
      <c r="H419" s="53"/>
    </row>
    <row r="420" spans="8:8" x14ac:dyDescent="0.3">
      <c r="H420" s="53"/>
    </row>
    <row r="421" spans="8:8" x14ac:dyDescent="0.3">
      <c r="H421" s="53"/>
    </row>
    <row r="422" spans="8:8" x14ac:dyDescent="0.3">
      <c r="H422" s="53"/>
    </row>
    <row r="423" spans="8:8" x14ac:dyDescent="0.3">
      <c r="H423" s="53"/>
    </row>
    <row r="424" spans="8:8" x14ac:dyDescent="0.3">
      <c r="H424" s="53"/>
    </row>
    <row r="425" spans="8:8" x14ac:dyDescent="0.3">
      <c r="H425" s="53"/>
    </row>
    <row r="426" spans="8:8" x14ac:dyDescent="0.3">
      <c r="H426" s="53"/>
    </row>
    <row r="427" spans="8:8" x14ac:dyDescent="0.3">
      <c r="H427" s="53"/>
    </row>
    <row r="428" spans="8:8" x14ac:dyDescent="0.3">
      <c r="H428" s="53"/>
    </row>
    <row r="429" spans="8:8" x14ac:dyDescent="0.3">
      <c r="H429" s="53"/>
    </row>
    <row r="430" spans="8:8" x14ac:dyDescent="0.3">
      <c r="H430" s="53"/>
    </row>
    <row r="431" spans="8:8" x14ac:dyDescent="0.3">
      <c r="H431" s="53"/>
    </row>
    <row r="432" spans="8:8" x14ac:dyDescent="0.3">
      <c r="H432" s="53"/>
    </row>
    <row r="433" spans="8:8" x14ac:dyDescent="0.3">
      <c r="H433" s="53"/>
    </row>
    <row r="434" spans="8:8" x14ac:dyDescent="0.3">
      <c r="H434" s="53"/>
    </row>
    <row r="435" spans="8:8" x14ac:dyDescent="0.3">
      <c r="H435" s="53"/>
    </row>
    <row r="436" spans="8:8" x14ac:dyDescent="0.3">
      <c r="H436" s="53"/>
    </row>
    <row r="437" spans="8:8" x14ac:dyDescent="0.3">
      <c r="H437" s="53"/>
    </row>
    <row r="438" spans="8:8" x14ac:dyDescent="0.3">
      <c r="H438" s="53"/>
    </row>
    <row r="439" spans="8:8" x14ac:dyDescent="0.3">
      <c r="H439" s="53"/>
    </row>
    <row r="440" spans="8:8" x14ac:dyDescent="0.3">
      <c r="H440" s="53"/>
    </row>
    <row r="441" spans="8:8" x14ac:dyDescent="0.3">
      <c r="H441" s="53"/>
    </row>
    <row r="442" spans="8:8" x14ac:dyDescent="0.3">
      <c r="H442" s="53"/>
    </row>
    <row r="443" spans="8:8" x14ac:dyDescent="0.3">
      <c r="H443" s="53"/>
    </row>
    <row r="444" spans="8:8" x14ac:dyDescent="0.3">
      <c r="H444" s="53"/>
    </row>
    <row r="445" spans="8:8" x14ac:dyDescent="0.3">
      <c r="H445" s="53"/>
    </row>
    <row r="446" spans="8:8" x14ac:dyDescent="0.3">
      <c r="H446" s="53"/>
    </row>
    <row r="447" spans="8:8" x14ac:dyDescent="0.3">
      <c r="H447" s="53"/>
    </row>
    <row r="448" spans="8:8" x14ac:dyDescent="0.3">
      <c r="H448" s="53"/>
    </row>
    <row r="449" spans="8:8" x14ac:dyDescent="0.3">
      <c r="H449" s="53"/>
    </row>
    <row r="450" spans="8:8" x14ac:dyDescent="0.3">
      <c r="H450" s="53"/>
    </row>
    <row r="451" spans="8:8" x14ac:dyDescent="0.3">
      <c r="H451" s="53"/>
    </row>
    <row r="452" spans="8:8" x14ac:dyDescent="0.3">
      <c r="H452" s="53"/>
    </row>
    <row r="453" spans="8:8" x14ac:dyDescent="0.3">
      <c r="H453" s="53"/>
    </row>
    <row r="454" spans="8:8" x14ac:dyDescent="0.3">
      <c r="H454" s="53"/>
    </row>
    <row r="455" spans="8:8" x14ac:dyDescent="0.3">
      <c r="H455" s="53"/>
    </row>
    <row r="456" spans="8:8" x14ac:dyDescent="0.3">
      <c r="H456" s="53"/>
    </row>
    <row r="457" spans="8:8" x14ac:dyDescent="0.3">
      <c r="H457" s="53"/>
    </row>
    <row r="458" spans="8:8" x14ac:dyDescent="0.3">
      <c r="H458" s="53"/>
    </row>
    <row r="459" spans="8:8" x14ac:dyDescent="0.3">
      <c r="H459" s="53"/>
    </row>
    <row r="460" spans="8:8" x14ac:dyDescent="0.3">
      <c r="H460" s="53"/>
    </row>
    <row r="461" spans="8:8" x14ac:dyDescent="0.3">
      <c r="H461" s="53"/>
    </row>
    <row r="462" spans="8:8" x14ac:dyDescent="0.3">
      <c r="H462" s="53"/>
    </row>
    <row r="463" spans="8:8" x14ac:dyDescent="0.3">
      <c r="H463" s="53"/>
    </row>
    <row r="464" spans="8:8" x14ac:dyDescent="0.3">
      <c r="H464" s="53"/>
    </row>
    <row r="465" spans="8:8" x14ac:dyDescent="0.3">
      <c r="H465" s="53"/>
    </row>
    <row r="466" spans="8:8" x14ac:dyDescent="0.3">
      <c r="H466" s="53"/>
    </row>
    <row r="467" spans="8:8" x14ac:dyDescent="0.3">
      <c r="H467" s="53"/>
    </row>
    <row r="468" spans="8:8" x14ac:dyDescent="0.3">
      <c r="H468" s="53"/>
    </row>
    <row r="469" spans="8:8" x14ac:dyDescent="0.3">
      <c r="H469" s="53"/>
    </row>
    <row r="470" spans="8:8" x14ac:dyDescent="0.3">
      <c r="H470" s="53"/>
    </row>
    <row r="471" spans="8:8" x14ac:dyDescent="0.3">
      <c r="H471" s="53"/>
    </row>
    <row r="472" spans="8:8" x14ac:dyDescent="0.3">
      <c r="H472" s="53"/>
    </row>
    <row r="473" spans="8:8" x14ac:dyDescent="0.3">
      <c r="H473" s="53"/>
    </row>
    <row r="474" spans="8:8" x14ac:dyDescent="0.3">
      <c r="H474" s="53"/>
    </row>
    <row r="475" spans="8:8" x14ac:dyDescent="0.3">
      <c r="H475" s="53"/>
    </row>
    <row r="476" spans="8:8" x14ac:dyDescent="0.3">
      <c r="H476" s="53"/>
    </row>
    <row r="477" spans="8:8" x14ac:dyDescent="0.3">
      <c r="H477" s="53"/>
    </row>
    <row r="478" spans="8:8" x14ac:dyDescent="0.3">
      <c r="H478" s="53"/>
    </row>
    <row r="479" spans="8:8" x14ac:dyDescent="0.3">
      <c r="H479" s="53"/>
    </row>
    <row r="480" spans="8:8" x14ac:dyDescent="0.3">
      <c r="H480" s="53"/>
    </row>
    <row r="481" spans="8:8" x14ac:dyDescent="0.3">
      <c r="H481" s="53"/>
    </row>
    <row r="482" spans="8:8" x14ac:dyDescent="0.3">
      <c r="H482" s="53"/>
    </row>
    <row r="483" spans="8:8" x14ac:dyDescent="0.3">
      <c r="H483" s="53"/>
    </row>
    <row r="484" spans="8:8" x14ac:dyDescent="0.3">
      <c r="H484" s="53"/>
    </row>
    <row r="485" spans="8:8" x14ac:dyDescent="0.3">
      <c r="H485" s="53"/>
    </row>
    <row r="486" spans="8:8" x14ac:dyDescent="0.3">
      <c r="H486" s="53"/>
    </row>
    <row r="487" spans="8:8" x14ac:dyDescent="0.3">
      <c r="H487" s="53"/>
    </row>
    <row r="488" spans="8:8" x14ac:dyDescent="0.3">
      <c r="H488" s="53"/>
    </row>
    <row r="489" spans="8:8" x14ac:dyDescent="0.3">
      <c r="H489" s="53"/>
    </row>
    <row r="490" spans="8:8" x14ac:dyDescent="0.3">
      <c r="H490" s="53"/>
    </row>
    <row r="491" spans="8:8" x14ac:dyDescent="0.3">
      <c r="H491" s="53"/>
    </row>
    <row r="492" spans="8:8" x14ac:dyDescent="0.3">
      <c r="H492" s="53"/>
    </row>
    <row r="493" spans="8:8" x14ac:dyDescent="0.3">
      <c r="H493" s="53"/>
    </row>
    <row r="494" spans="8:8" x14ac:dyDescent="0.3">
      <c r="H494" s="53"/>
    </row>
    <row r="495" spans="8:8" x14ac:dyDescent="0.3">
      <c r="H495" s="53"/>
    </row>
    <row r="496" spans="8:8" x14ac:dyDescent="0.3">
      <c r="H496" s="53"/>
    </row>
    <row r="497" spans="8:8" x14ac:dyDescent="0.3">
      <c r="H497" s="53"/>
    </row>
    <row r="498" spans="8:8" x14ac:dyDescent="0.3">
      <c r="H498" s="53"/>
    </row>
    <row r="499" spans="8:8" x14ac:dyDescent="0.3">
      <c r="H499" s="53"/>
    </row>
    <row r="500" spans="8:8" x14ac:dyDescent="0.3">
      <c r="H500" s="53"/>
    </row>
    <row r="501" spans="8:8" x14ac:dyDescent="0.3">
      <c r="H501" s="53"/>
    </row>
    <row r="502" spans="8:8" x14ac:dyDescent="0.3">
      <c r="H502" s="53"/>
    </row>
    <row r="503" spans="8:8" x14ac:dyDescent="0.3">
      <c r="H503" s="53"/>
    </row>
    <row r="504" spans="8:8" x14ac:dyDescent="0.3">
      <c r="H504" s="53"/>
    </row>
    <row r="505" spans="8:8" x14ac:dyDescent="0.3">
      <c r="H505" s="53"/>
    </row>
    <row r="506" spans="8:8" x14ac:dyDescent="0.3">
      <c r="H506" s="53"/>
    </row>
    <row r="507" spans="8:8" x14ac:dyDescent="0.3">
      <c r="H507" s="53"/>
    </row>
    <row r="508" spans="8:8" x14ac:dyDescent="0.3">
      <c r="H508" s="53"/>
    </row>
    <row r="509" spans="8:8" x14ac:dyDescent="0.3">
      <c r="H509" s="53"/>
    </row>
    <row r="510" spans="8:8" x14ac:dyDescent="0.3">
      <c r="H510" s="53"/>
    </row>
    <row r="511" spans="8:8" x14ac:dyDescent="0.3">
      <c r="H511" s="53"/>
    </row>
    <row r="512" spans="8:8" x14ac:dyDescent="0.3">
      <c r="H512" s="53"/>
    </row>
    <row r="513" spans="8:8" x14ac:dyDescent="0.3">
      <c r="H513" s="53"/>
    </row>
    <row r="514" spans="8:8" x14ac:dyDescent="0.3">
      <c r="H514" s="53"/>
    </row>
    <row r="515" spans="8:8" x14ac:dyDescent="0.3">
      <c r="H515" s="53"/>
    </row>
    <row r="516" spans="8:8" x14ac:dyDescent="0.3">
      <c r="H516" s="53"/>
    </row>
    <row r="517" spans="8:8" x14ac:dyDescent="0.3">
      <c r="H517" s="53"/>
    </row>
    <row r="518" spans="8:8" x14ac:dyDescent="0.3">
      <c r="H518" s="53"/>
    </row>
    <row r="519" spans="8:8" x14ac:dyDescent="0.3">
      <c r="H519" s="53"/>
    </row>
    <row r="520" spans="8:8" x14ac:dyDescent="0.3">
      <c r="H520" s="53"/>
    </row>
    <row r="521" spans="8:8" x14ac:dyDescent="0.3">
      <c r="H521" s="53"/>
    </row>
    <row r="522" spans="8:8" x14ac:dyDescent="0.3">
      <c r="H522" s="53"/>
    </row>
    <row r="523" spans="8:8" x14ac:dyDescent="0.3">
      <c r="H523" s="53"/>
    </row>
    <row r="524" spans="8:8" x14ac:dyDescent="0.3">
      <c r="H524" s="53"/>
    </row>
    <row r="525" spans="8:8" x14ac:dyDescent="0.3">
      <c r="H525" s="53"/>
    </row>
    <row r="526" spans="8:8" x14ac:dyDescent="0.3">
      <c r="H526" s="53"/>
    </row>
    <row r="527" spans="8:8" x14ac:dyDescent="0.3">
      <c r="H527" s="53"/>
    </row>
    <row r="528" spans="8:8" x14ac:dyDescent="0.3">
      <c r="H528" s="53"/>
    </row>
    <row r="529" spans="8:8" x14ac:dyDescent="0.3">
      <c r="H529" s="53"/>
    </row>
    <row r="530" spans="8:8" x14ac:dyDescent="0.3">
      <c r="H530" s="53"/>
    </row>
    <row r="531" spans="8:8" x14ac:dyDescent="0.3">
      <c r="H531" s="53"/>
    </row>
    <row r="532" spans="8:8" x14ac:dyDescent="0.3">
      <c r="H532" s="53"/>
    </row>
    <row r="533" spans="8:8" x14ac:dyDescent="0.3">
      <c r="H533" s="53"/>
    </row>
    <row r="534" spans="8:8" x14ac:dyDescent="0.3">
      <c r="H534" s="53"/>
    </row>
    <row r="535" spans="8:8" x14ac:dyDescent="0.3">
      <c r="H535" s="53"/>
    </row>
    <row r="536" spans="8:8" x14ac:dyDescent="0.3">
      <c r="H536" s="53"/>
    </row>
    <row r="537" spans="8:8" x14ac:dyDescent="0.3">
      <c r="H537" s="53"/>
    </row>
    <row r="538" spans="8:8" x14ac:dyDescent="0.3">
      <c r="H538" s="53"/>
    </row>
    <row r="539" spans="8:8" x14ac:dyDescent="0.3">
      <c r="H539" s="53"/>
    </row>
    <row r="540" spans="8:8" x14ac:dyDescent="0.3">
      <c r="H540" s="53"/>
    </row>
    <row r="541" spans="8:8" x14ac:dyDescent="0.3">
      <c r="H541" s="53"/>
    </row>
    <row r="542" spans="8:8" x14ac:dyDescent="0.3">
      <c r="H542" s="53"/>
    </row>
    <row r="543" spans="8:8" x14ac:dyDescent="0.3">
      <c r="H543" s="53"/>
    </row>
    <row r="544" spans="8:8" x14ac:dyDescent="0.3">
      <c r="H544" s="53"/>
    </row>
    <row r="545" spans="8:8" x14ac:dyDescent="0.3">
      <c r="H545" s="53"/>
    </row>
    <row r="546" spans="8:8" x14ac:dyDescent="0.3">
      <c r="H546" s="53"/>
    </row>
    <row r="547" spans="8:8" x14ac:dyDescent="0.3">
      <c r="H547" s="53"/>
    </row>
    <row r="548" spans="8:8" x14ac:dyDescent="0.3">
      <c r="H548" s="53"/>
    </row>
    <row r="549" spans="8:8" x14ac:dyDescent="0.3">
      <c r="H549" s="53"/>
    </row>
    <row r="550" spans="8:8" x14ac:dyDescent="0.3">
      <c r="H550" s="53"/>
    </row>
    <row r="551" spans="8:8" x14ac:dyDescent="0.3">
      <c r="H551" s="53"/>
    </row>
    <row r="552" spans="8:8" x14ac:dyDescent="0.3">
      <c r="H552" s="53"/>
    </row>
    <row r="553" spans="8:8" x14ac:dyDescent="0.3">
      <c r="H553" s="53"/>
    </row>
    <row r="554" spans="8:8" x14ac:dyDescent="0.3">
      <c r="H554" s="53"/>
    </row>
    <row r="555" spans="8:8" x14ac:dyDescent="0.3">
      <c r="H555" s="53"/>
    </row>
    <row r="556" spans="8:8" x14ac:dyDescent="0.3">
      <c r="H556" s="53"/>
    </row>
    <row r="557" spans="8:8" x14ac:dyDescent="0.3">
      <c r="H557" s="53"/>
    </row>
    <row r="558" spans="8:8" x14ac:dyDescent="0.3">
      <c r="H558" s="53"/>
    </row>
    <row r="559" spans="8:8" x14ac:dyDescent="0.3">
      <c r="H559" s="53"/>
    </row>
    <row r="560" spans="8:8" x14ac:dyDescent="0.3">
      <c r="H560" s="53"/>
    </row>
    <row r="561" spans="8:8" x14ac:dyDescent="0.3">
      <c r="H561" s="53"/>
    </row>
    <row r="562" spans="8:8" x14ac:dyDescent="0.3">
      <c r="H562" s="53"/>
    </row>
    <row r="563" spans="8:8" x14ac:dyDescent="0.3">
      <c r="H563" s="53"/>
    </row>
    <row r="564" spans="8:8" x14ac:dyDescent="0.3">
      <c r="H564" s="53"/>
    </row>
    <row r="565" spans="8:8" x14ac:dyDescent="0.3">
      <c r="H565" s="53"/>
    </row>
    <row r="566" spans="8:8" x14ac:dyDescent="0.3">
      <c r="H566" s="53"/>
    </row>
    <row r="567" spans="8:8" x14ac:dyDescent="0.3">
      <c r="H567" s="53"/>
    </row>
    <row r="568" spans="8:8" x14ac:dyDescent="0.3">
      <c r="H568" s="53"/>
    </row>
    <row r="569" spans="8:8" x14ac:dyDescent="0.3">
      <c r="H569" s="53"/>
    </row>
    <row r="570" spans="8:8" x14ac:dyDescent="0.3">
      <c r="H570" s="53"/>
    </row>
    <row r="571" spans="8:8" x14ac:dyDescent="0.3">
      <c r="H571" s="53"/>
    </row>
    <row r="572" spans="8:8" x14ac:dyDescent="0.3">
      <c r="H572" s="53"/>
    </row>
    <row r="573" spans="8:8" x14ac:dyDescent="0.3">
      <c r="H573" s="53"/>
    </row>
    <row r="574" spans="8:8" x14ac:dyDescent="0.3">
      <c r="H574" s="53"/>
    </row>
    <row r="575" spans="8:8" x14ac:dyDescent="0.3">
      <c r="H575" s="53"/>
    </row>
    <row r="576" spans="8:8" x14ac:dyDescent="0.3">
      <c r="H576" s="53"/>
    </row>
    <row r="577" spans="8:8" x14ac:dyDescent="0.3">
      <c r="H577" s="53"/>
    </row>
    <row r="578" spans="8:8" x14ac:dyDescent="0.3">
      <c r="H578" s="53"/>
    </row>
    <row r="579" spans="8:8" x14ac:dyDescent="0.3">
      <c r="H579" s="53"/>
    </row>
    <row r="580" spans="8:8" x14ac:dyDescent="0.3">
      <c r="H580" s="53"/>
    </row>
    <row r="581" spans="8:8" x14ac:dyDescent="0.3">
      <c r="H581" s="53"/>
    </row>
    <row r="582" spans="8:8" x14ac:dyDescent="0.3">
      <c r="H582" s="53"/>
    </row>
    <row r="583" spans="8:8" x14ac:dyDescent="0.3">
      <c r="H583" s="53"/>
    </row>
    <row r="584" spans="8:8" x14ac:dyDescent="0.3">
      <c r="H584" s="53"/>
    </row>
    <row r="585" spans="8:8" x14ac:dyDescent="0.3">
      <c r="H585" s="53"/>
    </row>
    <row r="586" spans="8:8" x14ac:dyDescent="0.3">
      <c r="H586" s="53"/>
    </row>
    <row r="587" spans="8:8" x14ac:dyDescent="0.3">
      <c r="H587" s="53"/>
    </row>
    <row r="588" spans="8:8" x14ac:dyDescent="0.3">
      <c r="H588" s="53"/>
    </row>
    <row r="589" spans="8:8" x14ac:dyDescent="0.3">
      <c r="H589" s="53"/>
    </row>
    <row r="590" spans="8:8" x14ac:dyDescent="0.3">
      <c r="H590" s="53"/>
    </row>
    <row r="591" spans="8:8" x14ac:dyDescent="0.3">
      <c r="H591" s="53"/>
    </row>
    <row r="592" spans="8:8" x14ac:dyDescent="0.3">
      <c r="H592" s="53"/>
    </row>
    <row r="593" spans="8:8" x14ac:dyDescent="0.3">
      <c r="H593" s="53"/>
    </row>
    <row r="594" spans="8:8" x14ac:dyDescent="0.3">
      <c r="H594" s="53"/>
    </row>
    <row r="595" spans="8:8" x14ac:dyDescent="0.3">
      <c r="H595" s="53"/>
    </row>
    <row r="596" spans="8:8" x14ac:dyDescent="0.3">
      <c r="H596" s="53"/>
    </row>
    <row r="597" spans="8:8" x14ac:dyDescent="0.3">
      <c r="H597" s="53"/>
    </row>
    <row r="598" spans="8:8" x14ac:dyDescent="0.3">
      <c r="H598" s="53"/>
    </row>
    <row r="599" spans="8:8" x14ac:dyDescent="0.3">
      <c r="H599" s="53"/>
    </row>
    <row r="600" spans="8:8" x14ac:dyDescent="0.3">
      <c r="H600" s="53"/>
    </row>
    <row r="601" spans="8:8" x14ac:dyDescent="0.3">
      <c r="H601" s="53"/>
    </row>
    <row r="602" spans="8:8" x14ac:dyDescent="0.3">
      <c r="H602" s="53"/>
    </row>
    <row r="603" spans="8:8" x14ac:dyDescent="0.3">
      <c r="H603" s="53"/>
    </row>
    <row r="604" spans="8:8" x14ac:dyDescent="0.3">
      <c r="H604" s="53"/>
    </row>
    <row r="605" spans="8:8" x14ac:dyDescent="0.3">
      <c r="H605" s="53"/>
    </row>
    <row r="606" spans="8:8" x14ac:dyDescent="0.3">
      <c r="H606" s="53"/>
    </row>
    <row r="607" spans="8:8" x14ac:dyDescent="0.3">
      <c r="H607" s="53"/>
    </row>
    <row r="608" spans="8:8" x14ac:dyDescent="0.3">
      <c r="H608" s="53"/>
    </row>
    <row r="609" spans="8:8" x14ac:dyDescent="0.3">
      <c r="H609" s="53"/>
    </row>
    <row r="610" spans="8:8" x14ac:dyDescent="0.3">
      <c r="H610" s="53"/>
    </row>
    <row r="611" spans="8:8" x14ac:dyDescent="0.3">
      <c r="H611" s="53"/>
    </row>
    <row r="612" spans="8:8" x14ac:dyDescent="0.3">
      <c r="H612" s="53"/>
    </row>
    <row r="613" spans="8:8" x14ac:dyDescent="0.3">
      <c r="H613" s="53"/>
    </row>
    <row r="614" spans="8:8" x14ac:dyDescent="0.3">
      <c r="H614" s="53"/>
    </row>
    <row r="615" spans="8:8" x14ac:dyDescent="0.3">
      <c r="H615" s="53"/>
    </row>
    <row r="616" spans="8:8" x14ac:dyDescent="0.3">
      <c r="H616" s="53"/>
    </row>
    <row r="617" spans="8:8" x14ac:dyDescent="0.3">
      <c r="H617" s="53"/>
    </row>
    <row r="618" spans="8:8" x14ac:dyDescent="0.3">
      <c r="H618" s="53"/>
    </row>
    <row r="619" spans="8:8" x14ac:dyDescent="0.3">
      <c r="H619" s="53"/>
    </row>
    <row r="620" spans="8:8" x14ac:dyDescent="0.3">
      <c r="H620" s="53"/>
    </row>
    <row r="621" spans="8:8" x14ac:dyDescent="0.3">
      <c r="H621" s="53"/>
    </row>
    <row r="622" spans="8:8" x14ac:dyDescent="0.3">
      <c r="H622" s="53"/>
    </row>
    <row r="623" spans="8:8" x14ac:dyDescent="0.3">
      <c r="H623" s="53"/>
    </row>
    <row r="624" spans="8:8" x14ac:dyDescent="0.3">
      <c r="H624" s="53"/>
    </row>
    <row r="625" spans="8:8" x14ac:dyDescent="0.3">
      <c r="H625" s="53"/>
    </row>
    <row r="626" spans="8:8" x14ac:dyDescent="0.3">
      <c r="H626" s="53"/>
    </row>
    <row r="627" spans="8:8" x14ac:dyDescent="0.3">
      <c r="H627" s="53"/>
    </row>
    <row r="628" spans="8:8" x14ac:dyDescent="0.3">
      <c r="H628" s="53"/>
    </row>
    <row r="629" spans="8:8" x14ac:dyDescent="0.3">
      <c r="H629" s="53"/>
    </row>
    <row r="630" spans="8:8" x14ac:dyDescent="0.3">
      <c r="H630" s="53"/>
    </row>
    <row r="631" spans="8:8" x14ac:dyDescent="0.3">
      <c r="H631" s="53"/>
    </row>
    <row r="632" spans="8:8" x14ac:dyDescent="0.3">
      <c r="H632" s="53"/>
    </row>
    <row r="633" spans="8:8" x14ac:dyDescent="0.3">
      <c r="H633" s="53"/>
    </row>
    <row r="634" spans="8:8" x14ac:dyDescent="0.3">
      <c r="H634" s="53"/>
    </row>
    <row r="635" spans="8:8" x14ac:dyDescent="0.3">
      <c r="H635" s="53"/>
    </row>
    <row r="636" spans="8:8" x14ac:dyDescent="0.3">
      <c r="H636" s="53"/>
    </row>
    <row r="637" spans="8:8" x14ac:dyDescent="0.3">
      <c r="H637" s="53"/>
    </row>
    <row r="638" spans="8:8" x14ac:dyDescent="0.3">
      <c r="H638" s="53"/>
    </row>
    <row r="639" spans="8:8" x14ac:dyDescent="0.3">
      <c r="H639" s="53"/>
    </row>
    <row r="640" spans="8:8" x14ac:dyDescent="0.3">
      <c r="H640" s="53"/>
    </row>
    <row r="641" spans="8:8" x14ac:dyDescent="0.3">
      <c r="H641" s="53"/>
    </row>
    <row r="642" spans="8:8" x14ac:dyDescent="0.3">
      <c r="H642" s="53"/>
    </row>
    <row r="643" spans="8:8" x14ac:dyDescent="0.3">
      <c r="H643" s="53"/>
    </row>
    <row r="644" spans="8:8" x14ac:dyDescent="0.3">
      <c r="H644" s="53"/>
    </row>
    <row r="645" spans="8:8" x14ac:dyDescent="0.3">
      <c r="H645" s="53"/>
    </row>
    <row r="646" spans="8:8" x14ac:dyDescent="0.3">
      <c r="H646" s="53"/>
    </row>
    <row r="647" spans="8:8" x14ac:dyDescent="0.3">
      <c r="H647" s="53"/>
    </row>
    <row r="648" spans="8:8" x14ac:dyDescent="0.3">
      <c r="H648" s="53"/>
    </row>
    <row r="649" spans="8:8" x14ac:dyDescent="0.3">
      <c r="H649" s="53"/>
    </row>
    <row r="650" spans="8:8" x14ac:dyDescent="0.3">
      <c r="H650" s="53"/>
    </row>
    <row r="651" spans="8:8" x14ac:dyDescent="0.3">
      <c r="H651" s="53"/>
    </row>
    <row r="652" spans="8:8" x14ac:dyDescent="0.3">
      <c r="H652" s="53"/>
    </row>
    <row r="653" spans="8:8" x14ac:dyDescent="0.3">
      <c r="H653" s="53"/>
    </row>
    <row r="654" spans="8:8" x14ac:dyDescent="0.3">
      <c r="H654" s="53"/>
    </row>
    <row r="655" spans="8:8" x14ac:dyDescent="0.3">
      <c r="H655" s="53"/>
    </row>
    <row r="656" spans="8:8" x14ac:dyDescent="0.3">
      <c r="H656" s="53"/>
    </row>
    <row r="657" spans="8:8" x14ac:dyDescent="0.3">
      <c r="H657" s="53"/>
    </row>
    <row r="658" spans="8:8" x14ac:dyDescent="0.3">
      <c r="H658" s="53"/>
    </row>
    <row r="659" spans="8:8" x14ac:dyDescent="0.3">
      <c r="H659" s="53"/>
    </row>
    <row r="660" spans="8:8" x14ac:dyDescent="0.3">
      <c r="H660" s="53"/>
    </row>
    <row r="661" spans="8:8" x14ac:dyDescent="0.3">
      <c r="H661" s="53"/>
    </row>
    <row r="662" spans="8:8" x14ac:dyDescent="0.3">
      <c r="H662" s="53"/>
    </row>
    <row r="663" spans="8:8" x14ac:dyDescent="0.3">
      <c r="H663" s="53"/>
    </row>
    <row r="664" spans="8:8" x14ac:dyDescent="0.3">
      <c r="H664" s="53"/>
    </row>
    <row r="665" spans="8:8" x14ac:dyDescent="0.3">
      <c r="H665" s="53"/>
    </row>
    <row r="666" spans="8:8" x14ac:dyDescent="0.3">
      <c r="H666" s="53"/>
    </row>
    <row r="667" spans="8:8" x14ac:dyDescent="0.3">
      <c r="H667" s="53"/>
    </row>
    <row r="668" spans="8:8" x14ac:dyDescent="0.3">
      <c r="H668" s="53"/>
    </row>
    <row r="669" spans="8:8" x14ac:dyDescent="0.3">
      <c r="H669" s="53"/>
    </row>
    <row r="670" spans="8:8" x14ac:dyDescent="0.3">
      <c r="H670" s="53"/>
    </row>
    <row r="671" spans="8:8" x14ac:dyDescent="0.3">
      <c r="H671" s="53"/>
    </row>
    <row r="672" spans="8:8" x14ac:dyDescent="0.3">
      <c r="H672" s="53"/>
    </row>
    <row r="673" spans="8:8" x14ac:dyDescent="0.3">
      <c r="H673" s="53"/>
    </row>
    <row r="674" spans="8:8" x14ac:dyDescent="0.3">
      <c r="H674" s="53"/>
    </row>
    <row r="675" spans="8:8" x14ac:dyDescent="0.3">
      <c r="H675" s="53"/>
    </row>
    <row r="676" spans="8:8" x14ac:dyDescent="0.3">
      <c r="H676" s="53"/>
    </row>
    <row r="677" spans="8:8" x14ac:dyDescent="0.3">
      <c r="H677" s="53"/>
    </row>
    <row r="678" spans="8:8" x14ac:dyDescent="0.3">
      <c r="H678" s="53"/>
    </row>
    <row r="679" spans="8:8" x14ac:dyDescent="0.3">
      <c r="H679" s="53"/>
    </row>
    <row r="680" spans="8:8" x14ac:dyDescent="0.3">
      <c r="H680" s="53"/>
    </row>
    <row r="681" spans="8:8" x14ac:dyDescent="0.3">
      <c r="H681" s="53"/>
    </row>
    <row r="682" spans="8:8" x14ac:dyDescent="0.3">
      <c r="H682" s="53"/>
    </row>
    <row r="683" spans="8:8" x14ac:dyDescent="0.3">
      <c r="H683" s="53"/>
    </row>
    <row r="684" spans="8:8" x14ac:dyDescent="0.3">
      <c r="H684" s="53"/>
    </row>
    <row r="685" spans="8:8" x14ac:dyDescent="0.3">
      <c r="H685" s="53"/>
    </row>
    <row r="686" spans="8:8" x14ac:dyDescent="0.3">
      <c r="H686" s="53"/>
    </row>
    <row r="687" spans="8:8" x14ac:dyDescent="0.3">
      <c r="H687" s="53"/>
    </row>
    <row r="688" spans="8:8" x14ac:dyDescent="0.3">
      <c r="H688" s="53"/>
    </row>
    <row r="689" spans="8:8" x14ac:dyDescent="0.3">
      <c r="H689" s="53"/>
    </row>
    <row r="690" spans="8:8" x14ac:dyDescent="0.3">
      <c r="H690" s="53"/>
    </row>
    <row r="691" spans="8:8" x14ac:dyDescent="0.3">
      <c r="H691" s="53"/>
    </row>
    <row r="692" spans="8:8" x14ac:dyDescent="0.3">
      <c r="H692" s="53"/>
    </row>
    <row r="693" spans="8:8" x14ac:dyDescent="0.3">
      <c r="H693" s="53"/>
    </row>
    <row r="694" spans="8:8" x14ac:dyDescent="0.3">
      <c r="H694" s="53"/>
    </row>
    <row r="695" spans="8:8" x14ac:dyDescent="0.3">
      <c r="H695" s="53"/>
    </row>
    <row r="696" spans="8:8" x14ac:dyDescent="0.3">
      <c r="H696" s="53"/>
    </row>
    <row r="697" spans="8:8" x14ac:dyDescent="0.3">
      <c r="H697" s="53"/>
    </row>
    <row r="698" spans="8:8" x14ac:dyDescent="0.3">
      <c r="H698" s="53"/>
    </row>
    <row r="699" spans="8:8" x14ac:dyDescent="0.3">
      <c r="H699" s="53"/>
    </row>
    <row r="700" spans="8:8" x14ac:dyDescent="0.3">
      <c r="H700" s="53"/>
    </row>
    <row r="701" spans="8:8" x14ac:dyDescent="0.3">
      <c r="H701" s="53"/>
    </row>
    <row r="702" spans="8:8" x14ac:dyDescent="0.3">
      <c r="H702" s="53"/>
    </row>
    <row r="703" spans="8:8" x14ac:dyDescent="0.3">
      <c r="H703" s="53"/>
    </row>
    <row r="704" spans="8:8" x14ac:dyDescent="0.3">
      <c r="H704" s="53"/>
    </row>
    <row r="705" spans="8:8" x14ac:dyDescent="0.3">
      <c r="H705" s="53"/>
    </row>
    <row r="706" spans="8:8" x14ac:dyDescent="0.3">
      <c r="H706" s="53"/>
    </row>
    <row r="707" spans="8:8" x14ac:dyDescent="0.3">
      <c r="H707" s="53"/>
    </row>
    <row r="708" spans="8:8" x14ac:dyDescent="0.3">
      <c r="H708" s="53"/>
    </row>
    <row r="709" spans="8:8" x14ac:dyDescent="0.3">
      <c r="H709" s="53"/>
    </row>
    <row r="710" spans="8:8" x14ac:dyDescent="0.3">
      <c r="H710" s="53"/>
    </row>
    <row r="711" spans="8:8" x14ac:dyDescent="0.3">
      <c r="H711" s="53"/>
    </row>
    <row r="712" spans="8:8" x14ac:dyDescent="0.3">
      <c r="H712" s="53"/>
    </row>
    <row r="713" spans="8:8" x14ac:dyDescent="0.3">
      <c r="H713" s="53"/>
    </row>
    <row r="714" spans="8:8" x14ac:dyDescent="0.3">
      <c r="H714" s="53"/>
    </row>
    <row r="715" spans="8:8" x14ac:dyDescent="0.3">
      <c r="H715" s="53"/>
    </row>
    <row r="716" spans="8:8" x14ac:dyDescent="0.3">
      <c r="H716" s="53"/>
    </row>
    <row r="717" spans="8:8" x14ac:dyDescent="0.3">
      <c r="H717" s="53"/>
    </row>
    <row r="718" spans="8:8" x14ac:dyDescent="0.3">
      <c r="H718" s="53"/>
    </row>
    <row r="719" spans="8:8" x14ac:dyDescent="0.3">
      <c r="H719" s="53"/>
    </row>
    <row r="720" spans="8:8" x14ac:dyDescent="0.3">
      <c r="H720" s="53"/>
    </row>
    <row r="721" spans="8:8" x14ac:dyDescent="0.3">
      <c r="H721" s="53"/>
    </row>
    <row r="722" spans="8:8" x14ac:dyDescent="0.3">
      <c r="H722" s="53"/>
    </row>
    <row r="723" spans="8:8" x14ac:dyDescent="0.3">
      <c r="H723" s="53"/>
    </row>
    <row r="724" spans="8:8" x14ac:dyDescent="0.3">
      <c r="H724" s="53"/>
    </row>
    <row r="725" spans="8:8" x14ac:dyDescent="0.3">
      <c r="H725" s="53"/>
    </row>
    <row r="726" spans="8:8" x14ac:dyDescent="0.3">
      <c r="H726" s="53"/>
    </row>
    <row r="727" spans="8:8" x14ac:dyDescent="0.3">
      <c r="H727" s="53"/>
    </row>
    <row r="728" spans="8:8" x14ac:dyDescent="0.3">
      <c r="H728" s="53"/>
    </row>
    <row r="729" spans="8:8" x14ac:dyDescent="0.3">
      <c r="H729" s="53"/>
    </row>
    <row r="730" spans="8:8" x14ac:dyDescent="0.3">
      <c r="H730" s="53"/>
    </row>
    <row r="731" spans="8:8" x14ac:dyDescent="0.3">
      <c r="H731" s="53"/>
    </row>
    <row r="732" spans="8:8" x14ac:dyDescent="0.3">
      <c r="H732" s="53"/>
    </row>
    <row r="733" spans="8:8" x14ac:dyDescent="0.3">
      <c r="H733" s="53"/>
    </row>
    <row r="734" spans="8:8" x14ac:dyDescent="0.3">
      <c r="H734" s="53"/>
    </row>
    <row r="735" spans="8:8" x14ac:dyDescent="0.3">
      <c r="H735" s="53"/>
    </row>
    <row r="736" spans="8:8" x14ac:dyDescent="0.3">
      <c r="H736" s="53"/>
    </row>
    <row r="737" spans="8:8" x14ac:dyDescent="0.3">
      <c r="H737" s="53"/>
    </row>
    <row r="738" spans="8:8" x14ac:dyDescent="0.3">
      <c r="H738" s="53"/>
    </row>
    <row r="739" spans="8:8" x14ac:dyDescent="0.3">
      <c r="H739" s="53"/>
    </row>
    <row r="740" spans="8:8" x14ac:dyDescent="0.3">
      <c r="H740" s="53"/>
    </row>
    <row r="741" spans="8:8" x14ac:dyDescent="0.3">
      <c r="H741" s="53"/>
    </row>
    <row r="742" spans="8:8" x14ac:dyDescent="0.3">
      <c r="H742" s="53"/>
    </row>
    <row r="743" spans="8:8" x14ac:dyDescent="0.3">
      <c r="H743" s="53"/>
    </row>
    <row r="744" spans="8:8" x14ac:dyDescent="0.3">
      <c r="H744" s="53"/>
    </row>
    <row r="745" spans="8:8" x14ac:dyDescent="0.3">
      <c r="H745" s="53"/>
    </row>
    <row r="746" spans="8:8" x14ac:dyDescent="0.3">
      <c r="H746" s="53"/>
    </row>
    <row r="747" spans="8:8" x14ac:dyDescent="0.3">
      <c r="H747" s="53"/>
    </row>
    <row r="748" spans="8:8" x14ac:dyDescent="0.3">
      <c r="H748" s="53"/>
    </row>
    <row r="749" spans="8:8" x14ac:dyDescent="0.3">
      <c r="H749" s="53"/>
    </row>
    <row r="750" spans="8:8" x14ac:dyDescent="0.3">
      <c r="H750" s="53"/>
    </row>
    <row r="751" spans="8:8" x14ac:dyDescent="0.3">
      <c r="H751" s="53"/>
    </row>
    <row r="752" spans="8:8" x14ac:dyDescent="0.3">
      <c r="H752" s="53"/>
    </row>
    <row r="753" spans="8:8" x14ac:dyDescent="0.3">
      <c r="H753" s="53"/>
    </row>
    <row r="754" spans="8:8" x14ac:dyDescent="0.3">
      <c r="H754" s="53"/>
    </row>
    <row r="755" spans="8:8" x14ac:dyDescent="0.3">
      <c r="H755" s="53"/>
    </row>
    <row r="756" spans="8:8" x14ac:dyDescent="0.3">
      <c r="H756" s="53"/>
    </row>
    <row r="757" spans="8:8" x14ac:dyDescent="0.3">
      <c r="H757" s="53"/>
    </row>
    <row r="758" spans="8:8" x14ac:dyDescent="0.3">
      <c r="H758" s="53"/>
    </row>
    <row r="759" spans="8:8" x14ac:dyDescent="0.3">
      <c r="H759" s="53"/>
    </row>
    <row r="760" spans="8:8" x14ac:dyDescent="0.3">
      <c r="H760" s="53"/>
    </row>
    <row r="761" spans="8:8" x14ac:dyDescent="0.3">
      <c r="H761" s="53"/>
    </row>
    <row r="762" spans="8:8" x14ac:dyDescent="0.3">
      <c r="H762" s="53"/>
    </row>
    <row r="763" spans="8:8" x14ac:dyDescent="0.3">
      <c r="H763" s="53"/>
    </row>
    <row r="764" spans="8:8" x14ac:dyDescent="0.3">
      <c r="H764" s="53"/>
    </row>
    <row r="765" spans="8:8" x14ac:dyDescent="0.3">
      <c r="H765" s="53"/>
    </row>
    <row r="766" spans="8:8" x14ac:dyDescent="0.3">
      <c r="H766" s="53"/>
    </row>
    <row r="767" spans="8:8" x14ac:dyDescent="0.3">
      <c r="H767" s="53"/>
    </row>
    <row r="768" spans="8:8" x14ac:dyDescent="0.3">
      <c r="H768" s="53"/>
    </row>
    <row r="769" spans="8:8" x14ac:dyDescent="0.3">
      <c r="H769" s="53"/>
    </row>
    <row r="770" spans="8:8" x14ac:dyDescent="0.3">
      <c r="H770" s="53"/>
    </row>
    <row r="771" spans="8:8" x14ac:dyDescent="0.3">
      <c r="H771" s="53"/>
    </row>
    <row r="772" spans="8:8" x14ac:dyDescent="0.3">
      <c r="H772" s="53"/>
    </row>
    <row r="773" spans="8:8" x14ac:dyDescent="0.3">
      <c r="H773" s="53"/>
    </row>
    <row r="774" spans="8:8" x14ac:dyDescent="0.3">
      <c r="H774" s="53"/>
    </row>
    <row r="775" spans="8:8" x14ac:dyDescent="0.3">
      <c r="H775" s="53"/>
    </row>
    <row r="776" spans="8:8" x14ac:dyDescent="0.3">
      <c r="H776" s="53"/>
    </row>
    <row r="777" spans="8:8" x14ac:dyDescent="0.3">
      <c r="H777" s="53"/>
    </row>
    <row r="778" spans="8:8" x14ac:dyDescent="0.3">
      <c r="H778" s="53"/>
    </row>
    <row r="779" spans="8:8" x14ac:dyDescent="0.3">
      <c r="H779" s="53"/>
    </row>
    <row r="780" spans="8:8" x14ac:dyDescent="0.3">
      <c r="H780" s="53"/>
    </row>
    <row r="781" spans="8:8" x14ac:dyDescent="0.3">
      <c r="H781" s="53"/>
    </row>
    <row r="782" spans="8:8" x14ac:dyDescent="0.3">
      <c r="H782" s="53"/>
    </row>
    <row r="783" spans="8:8" x14ac:dyDescent="0.3">
      <c r="H783" s="53"/>
    </row>
    <row r="784" spans="8:8" x14ac:dyDescent="0.3">
      <c r="H784" s="53"/>
    </row>
    <row r="785" spans="8:8" x14ac:dyDescent="0.3">
      <c r="H785" s="53"/>
    </row>
    <row r="786" spans="8:8" x14ac:dyDescent="0.3">
      <c r="H786" s="53"/>
    </row>
    <row r="787" spans="8:8" x14ac:dyDescent="0.3">
      <c r="H787" s="53"/>
    </row>
    <row r="788" spans="8:8" x14ac:dyDescent="0.3">
      <c r="H788" s="53"/>
    </row>
    <row r="789" spans="8:8" x14ac:dyDescent="0.3">
      <c r="H789" s="53"/>
    </row>
    <row r="790" spans="8:8" x14ac:dyDescent="0.3">
      <c r="H790" s="53"/>
    </row>
    <row r="791" spans="8:8" x14ac:dyDescent="0.3">
      <c r="H791" s="53"/>
    </row>
    <row r="792" spans="8:8" x14ac:dyDescent="0.3">
      <c r="H792" s="53"/>
    </row>
    <row r="793" spans="8:8" x14ac:dyDescent="0.3">
      <c r="H793" s="53"/>
    </row>
    <row r="794" spans="8:8" x14ac:dyDescent="0.3">
      <c r="H794" s="53"/>
    </row>
    <row r="795" spans="8:8" x14ac:dyDescent="0.3">
      <c r="H795" s="53"/>
    </row>
    <row r="796" spans="8:8" x14ac:dyDescent="0.3">
      <c r="H796" s="53"/>
    </row>
    <row r="797" spans="8:8" x14ac:dyDescent="0.3">
      <c r="H797" s="53"/>
    </row>
    <row r="798" spans="8:8" x14ac:dyDescent="0.3">
      <c r="H798" s="53"/>
    </row>
    <row r="799" spans="8:8" x14ac:dyDescent="0.3">
      <c r="H799" s="53"/>
    </row>
    <row r="800" spans="8:8" x14ac:dyDescent="0.3">
      <c r="H800" s="53"/>
    </row>
    <row r="801" spans="8:8" x14ac:dyDescent="0.3">
      <c r="H801" s="53"/>
    </row>
    <row r="802" spans="8:8" x14ac:dyDescent="0.3">
      <c r="H802" s="53"/>
    </row>
    <row r="803" spans="8:8" x14ac:dyDescent="0.3">
      <c r="H803" s="53"/>
    </row>
    <row r="804" spans="8:8" x14ac:dyDescent="0.3">
      <c r="H804" s="53"/>
    </row>
    <row r="805" spans="8:8" x14ac:dyDescent="0.3">
      <c r="H805" s="53"/>
    </row>
    <row r="806" spans="8:8" x14ac:dyDescent="0.3">
      <c r="H806" s="53"/>
    </row>
    <row r="807" spans="8:8" x14ac:dyDescent="0.3">
      <c r="H807" s="53"/>
    </row>
    <row r="808" spans="8:8" x14ac:dyDescent="0.3">
      <c r="H808" s="53"/>
    </row>
    <row r="809" spans="8:8" x14ac:dyDescent="0.3">
      <c r="H809" s="53"/>
    </row>
    <row r="810" spans="8:8" x14ac:dyDescent="0.3">
      <c r="H810" s="53"/>
    </row>
    <row r="811" spans="8:8" x14ac:dyDescent="0.3">
      <c r="H811" s="53"/>
    </row>
    <row r="812" spans="8:8" x14ac:dyDescent="0.3">
      <c r="H812" s="53"/>
    </row>
    <row r="813" spans="8:8" x14ac:dyDescent="0.3">
      <c r="H813" s="53"/>
    </row>
    <row r="814" spans="8:8" x14ac:dyDescent="0.3">
      <c r="H814" s="53"/>
    </row>
    <row r="815" spans="8:8" x14ac:dyDescent="0.3">
      <c r="H815" s="53"/>
    </row>
    <row r="816" spans="8:8" x14ac:dyDescent="0.3">
      <c r="H816" s="53"/>
    </row>
    <row r="817" spans="8:8" x14ac:dyDescent="0.3">
      <c r="H817" s="53"/>
    </row>
    <row r="818" spans="8:8" x14ac:dyDescent="0.3">
      <c r="H818" s="53"/>
    </row>
    <row r="819" spans="8:8" x14ac:dyDescent="0.3">
      <c r="H819" s="53"/>
    </row>
    <row r="820" spans="8:8" x14ac:dyDescent="0.3">
      <c r="H820" s="53"/>
    </row>
    <row r="821" spans="8:8" x14ac:dyDescent="0.3">
      <c r="H821" s="53"/>
    </row>
    <row r="822" spans="8:8" x14ac:dyDescent="0.3">
      <c r="H822" s="53"/>
    </row>
    <row r="823" spans="8:8" x14ac:dyDescent="0.3">
      <c r="H823" s="53"/>
    </row>
    <row r="824" spans="8:8" x14ac:dyDescent="0.3">
      <c r="H824" s="53"/>
    </row>
    <row r="825" spans="8:8" x14ac:dyDescent="0.3">
      <c r="H825" s="53"/>
    </row>
    <row r="826" spans="8:8" x14ac:dyDescent="0.3">
      <c r="H826" s="53"/>
    </row>
    <row r="827" spans="8:8" x14ac:dyDescent="0.3">
      <c r="H827" s="53"/>
    </row>
    <row r="828" spans="8:8" x14ac:dyDescent="0.3">
      <c r="H828" s="53"/>
    </row>
    <row r="829" spans="8:8" x14ac:dyDescent="0.3">
      <c r="H829" s="53"/>
    </row>
    <row r="830" spans="8:8" x14ac:dyDescent="0.3">
      <c r="H830" s="53"/>
    </row>
    <row r="831" spans="8:8" x14ac:dyDescent="0.3">
      <c r="H831" s="53"/>
    </row>
    <row r="832" spans="8:8" x14ac:dyDescent="0.3">
      <c r="H832" s="53"/>
    </row>
    <row r="833" spans="8:8" x14ac:dyDescent="0.3">
      <c r="H833" s="53"/>
    </row>
    <row r="834" spans="8:8" x14ac:dyDescent="0.3">
      <c r="H834" s="53"/>
    </row>
    <row r="835" spans="8:8" x14ac:dyDescent="0.3">
      <c r="H835" s="53"/>
    </row>
    <row r="836" spans="8:8" x14ac:dyDescent="0.3">
      <c r="H836" s="53"/>
    </row>
    <row r="837" spans="8:8" x14ac:dyDescent="0.3">
      <c r="H837" s="53"/>
    </row>
    <row r="838" spans="8:8" x14ac:dyDescent="0.3">
      <c r="H838" s="53"/>
    </row>
    <row r="839" spans="8:8" x14ac:dyDescent="0.3">
      <c r="H839" s="53"/>
    </row>
    <row r="840" spans="8:8" x14ac:dyDescent="0.3">
      <c r="H840" s="53"/>
    </row>
    <row r="841" spans="8:8" x14ac:dyDescent="0.3">
      <c r="H841" s="53"/>
    </row>
    <row r="842" spans="8:8" x14ac:dyDescent="0.3">
      <c r="H842" s="53"/>
    </row>
    <row r="843" spans="8:8" x14ac:dyDescent="0.3">
      <c r="H843" s="53"/>
    </row>
    <row r="844" spans="8:8" x14ac:dyDescent="0.3">
      <c r="H844" s="53"/>
    </row>
    <row r="845" spans="8:8" x14ac:dyDescent="0.3">
      <c r="H845" s="53"/>
    </row>
    <row r="846" spans="8:8" x14ac:dyDescent="0.3">
      <c r="H846" s="53"/>
    </row>
    <row r="847" spans="8:8" x14ac:dyDescent="0.3">
      <c r="H847" s="53"/>
    </row>
    <row r="848" spans="8:8" x14ac:dyDescent="0.3">
      <c r="H848" s="53"/>
    </row>
    <row r="849" spans="8:8" x14ac:dyDescent="0.3">
      <c r="H849" s="53"/>
    </row>
    <row r="850" spans="8:8" x14ac:dyDescent="0.3">
      <c r="H850" s="53"/>
    </row>
    <row r="851" spans="8:8" x14ac:dyDescent="0.3">
      <c r="H851" s="53"/>
    </row>
    <row r="852" spans="8:8" x14ac:dyDescent="0.3">
      <c r="H852" s="53"/>
    </row>
    <row r="853" spans="8:8" x14ac:dyDescent="0.3">
      <c r="H853" s="53"/>
    </row>
    <row r="854" spans="8:8" x14ac:dyDescent="0.3">
      <c r="H854" s="53"/>
    </row>
    <row r="855" spans="8:8" x14ac:dyDescent="0.3">
      <c r="H855" s="53"/>
    </row>
    <row r="856" spans="8:8" x14ac:dyDescent="0.3">
      <c r="H856" s="53"/>
    </row>
    <row r="857" spans="8:8" x14ac:dyDescent="0.3">
      <c r="H857" s="53"/>
    </row>
    <row r="858" spans="8:8" x14ac:dyDescent="0.3">
      <c r="H858" s="53"/>
    </row>
    <row r="859" spans="8:8" x14ac:dyDescent="0.3">
      <c r="H859" s="53"/>
    </row>
    <row r="860" spans="8:8" x14ac:dyDescent="0.3">
      <c r="H860" s="53"/>
    </row>
    <row r="861" spans="8:8" x14ac:dyDescent="0.3">
      <c r="H861" s="53"/>
    </row>
    <row r="862" spans="8:8" x14ac:dyDescent="0.3">
      <c r="H862" s="53"/>
    </row>
    <row r="863" spans="8:8" x14ac:dyDescent="0.3">
      <c r="H863" s="53"/>
    </row>
    <row r="864" spans="8:8" x14ac:dyDescent="0.3">
      <c r="H864" s="53"/>
    </row>
    <row r="865" spans="8:8" x14ac:dyDescent="0.3">
      <c r="H865" s="53"/>
    </row>
    <row r="866" spans="8:8" x14ac:dyDescent="0.3">
      <c r="H866" s="53"/>
    </row>
    <row r="867" spans="8:8" x14ac:dyDescent="0.3">
      <c r="H867" s="53"/>
    </row>
    <row r="868" spans="8:8" x14ac:dyDescent="0.3">
      <c r="H868" s="53"/>
    </row>
    <row r="869" spans="8:8" x14ac:dyDescent="0.3">
      <c r="H869" s="53"/>
    </row>
    <row r="870" spans="8:8" x14ac:dyDescent="0.3">
      <c r="H870" s="53"/>
    </row>
    <row r="871" spans="8:8" x14ac:dyDescent="0.3">
      <c r="H871" s="53"/>
    </row>
    <row r="872" spans="8:8" x14ac:dyDescent="0.3">
      <c r="H872" s="53"/>
    </row>
    <row r="873" spans="8:8" x14ac:dyDescent="0.3">
      <c r="H873" s="53"/>
    </row>
    <row r="874" spans="8:8" x14ac:dyDescent="0.3">
      <c r="H874" s="53"/>
    </row>
    <row r="875" spans="8:8" x14ac:dyDescent="0.3">
      <c r="H875" s="53"/>
    </row>
    <row r="876" spans="8:8" x14ac:dyDescent="0.3">
      <c r="H876" s="53"/>
    </row>
    <row r="877" spans="8:8" x14ac:dyDescent="0.3">
      <c r="H877" s="53"/>
    </row>
    <row r="878" spans="8:8" x14ac:dyDescent="0.3">
      <c r="H878" s="53"/>
    </row>
    <row r="879" spans="8:8" x14ac:dyDescent="0.3">
      <c r="H879" s="53"/>
    </row>
    <row r="880" spans="8:8" x14ac:dyDescent="0.3">
      <c r="H880" s="53"/>
    </row>
    <row r="881" spans="8:8" x14ac:dyDescent="0.3">
      <c r="H881" s="53"/>
    </row>
    <row r="882" spans="8:8" x14ac:dyDescent="0.3">
      <c r="H882" s="53"/>
    </row>
    <row r="883" spans="8:8" x14ac:dyDescent="0.3">
      <c r="H883" s="53"/>
    </row>
    <row r="884" spans="8:8" x14ac:dyDescent="0.3">
      <c r="H884" s="53"/>
    </row>
    <row r="885" spans="8:8" x14ac:dyDescent="0.3">
      <c r="H885" s="53"/>
    </row>
    <row r="886" spans="8:8" x14ac:dyDescent="0.3">
      <c r="H886" s="53"/>
    </row>
    <row r="887" spans="8:8" x14ac:dyDescent="0.3">
      <c r="H887" s="53"/>
    </row>
    <row r="888" spans="8:8" x14ac:dyDescent="0.3">
      <c r="H888" s="53"/>
    </row>
    <row r="889" spans="8:8" x14ac:dyDescent="0.3">
      <c r="H889" s="53"/>
    </row>
    <row r="890" spans="8:8" x14ac:dyDescent="0.3">
      <c r="H890" s="53"/>
    </row>
    <row r="891" spans="8:8" x14ac:dyDescent="0.3">
      <c r="H891" s="53"/>
    </row>
    <row r="892" spans="8:8" x14ac:dyDescent="0.3">
      <c r="H892" s="53"/>
    </row>
    <row r="893" spans="8:8" x14ac:dyDescent="0.3">
      <c r="H893" s="53"/>
    </row>
    <row r="894" spans="8:8" x14ac:dyDescent="0.3">
      <c r="H894" s="53"/>
    </row>
    <row r="895" spans="8:8" x14ac:dyDescent="0.3">
      <c r="H895" s="53"/>
    </row>
    <row r="896" spans="8:8" x14ac:dyDescent="0.3">
      <c r="H896" s="53"/>
    </row>
    <row r="897" spans="8:8" x14ac:dyDescent="0.3">
      <c r="H897" s="53"/>
    </row>
    <row r="898" spans="8:8" x14ac:dyDescent="0.3">
      <c r="H898" s="53"/>
    </row>
    <row r="899" spans="8:8" x14ac:dyDescent="0.3">
      <c r="H899" s="53"/>
    </row>
    <row r="900" spans="8:8" x14ac:dyDescent="0.3">
      <c r="H900" s="53"/>
    </row>
  </sheetData>
  <autoFilter ref="A5:AN62" xr:uid="{B3919D6B-A2D1-4455-AA3F-11388C292BCA}"/>
  <mergeCells count="83">
    <mergeCell ref="H7:H8"/>
    <mergeCell ref="A7:A8"/>
    <mergeCell ref="B7:B8"/>
    <mergeCell ref="C7:C8"/>
    <mergeCell ref="D7:D8"/>
    <mergeCell ref="G7:G8"/>
    <mergeCell ref="C4:C5"/>
    <mergeCell ref="D4:D5"/>
    <mergeCell ref="E4:E5"/>
    <mergeCell ref="P4:P5"/>
    <mergeCell ref="AH2:AJ2"/>
    <mergeCell ref="AJ3:AJ5"/>
    <mergeCell ref="AH4:AH5"/>
    <mergeCell ref="AI4:AI5"/>
    <mergeCell ref="Z4:AC4"/>
    <mergeCell ref="E3:F3"/>
    <mergeCell ref="G3:G5"/>
    <mergeCell ref="AH3:AI3"/>
    <mergeCell ref="I4:K4"/>
    <mergeCell ref="Q4:Y4"/>
    <mergeCell ref="A1:AJ1"/>
    <mergeCell ref="A2:AG2"/>
    <mergeCell ref="F4:F5"/>
    <mergeCell ref="H3:H5"/>
    <mergeCell ref="I3:P3"/>
    <mergeCell ref="Q3:AG3"/>
    <mergeCell ref="L4:L5"/>
    <mergeCell ref="M4:M5"/>
    <mergeCell ref="N4:N5"/>
    <mergeCell ref="AF4:AG4"/>
    <mergeCell ref="O4:O5"/>
    <mergeCell ref="AD4:AE4"/>
    <mergeCell ref="A3:A5"/>
    <mergeCell ref="B3:B5"/>
    <mergeCell ref="C3:D3"/>
    <mergeCell ref="A16:A18"/>
    <mergeCell ref="B16:B18"/>
    <mergeCell ref="C16:C18"/>
    <mergeCell ref="D16:D18"/>
    <mergeCell ref="A11:A12"/>
    <mergeCell ref="B11:B12"/>
    <mergeCell ref="C11:C12"/>
    <mergeCell ref="D11:D12"/>
    <mergeCell ref="H34:H35"/>
    <mergeCell ref="A29:A30"/>
    <mergeCell ref="B29:B30"/>
    <mergeCell ref="C29:C30"/>
    <mergeCell ref="D29:D30"/>
    <mergeCell ref="G29:G30"/>
    <mergeCell ref="H29:H30"/>
    <mergeCell ref="A34:A35"/>
    <mergeCell ref="B34:B35"/>
    <mergeCell ref="C34:C35"/>
    <mergeCell ref="D34:D35"/>
    <mergeCell ref="G34:G35"/>
    <mergeCell ref="H36:H39"/>
    <mergeCell ref="A42:A43"/>
    <mergeCell ref="B42:B43"/>
    <mergeCell ref="C42:C43"/>
    <mergeCell ref="D42:D43"/>
    <mergeCell ref="G42:G43"/>
    <mergeCell ref="H42:H43"/>
    <mergeCell ref="A36:A39"/>
    <mergeCell ref="B36:B39"/>
    <mergeCell ref="C36:C39"/>
    <mergeCell ref="D36:D39"/>
    <mergeCell ref="G36:G39"/>
    <mergeCell ref="A23:A24"/>
    <mergeCell ref="B23:B24"/>
    <mergeCell ref="C23:C24"/>
    <mergeCell ref="D23:D24"/>
    <mergeCell ref="C54:C55"/>
    <mergeCell ref="D54:D55"/>
    <mergeCell ref="A54:A55"/>
    <mergeCell ref="C44:C47"/>
    <mergeCell ref="D44:D47"/>
    <mergeCell ref="A44:A47"/>
    <mergeCell ref="B44:B47"/>
    <mergeCell ref="B54:B55"/>
    <mergeCell ref="D49:D52"/>
    <mergeCell ref="A49:A52"/>
    <mergeCell ref="B49:B52"/>
    <mergeCell ref="C49:C52"/>
  </mergeCells>
  <phoneticPr fontId="2" type="noConversion"/>
  <pageMargins left="0.9055118110236221" right="0.19685039370078741" top="0.47244094488188981" bottom="0.39370078740157483" header="0.31496062992125984" footer="0.31496062992125984"/>
  <pageSetup paperSize="9" scale="2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4151-666F-457D-A81A-42C892995CF4}">
  <dimension ref="C6:W29"/>
  <sheetViews>
    <sheetView workbookViewId="0">
      <selection activeCell="R47" sqref="R47"/>
    </sheetView>
  </sheetViews>
  <sheetFormatPr defaultRowHeight="16.5" x14ac:dyDescent="0.3"/>
  <cols>
    <col min="11" max="11" width="9" style="75"/>
    <col min="12" max="12" width="9" style="10"/>
  </cols>
  <sheetData>
    <row r="6" spans="3:21" ht="17.25" thickBot="1" x14ac:dyDescent="0.35">
      <c r="Q6" t="s">
        <v>324</v>
      </c>
    </row>
    <row r="7" spans="3:21" x14ac:dyDescent="0.3">
      <c r="C7" s="241" t="s">
        <v>308</v>
      </c>
      <c r="D7" s="235" t="s">
        <v>312</v>
      </c>
      <c r="E7" s="244">
        <v>12000</v>
      </c>
      <c r="F7" s="239">
        <v>1.2</v>
      </c>
      <c r="G7" s="235">
        <v>170.19</v>
      </c>
      <c r="H7" s="237">
        <f>F7*G7</f>
        <v>204.22799999999998</v>
      </c>
      <c r="I7" s="86" t="s">
        <v>314</v>
      </c>
      <c r="J7" s="86">
        <v>77.290000000000006</v>
      </c>
      <c r="K7" s="87">
        <f>F7*J7+0.01</f>
        <v>92.75800000000001</v>
      </c>
      <c r="M7" t="s">
        <v>317</v>
      </c>
      <c r="N7" t="s">
        <v>318</v>
      </c>
      <c r="Q7" s="61">
        <f>K8+K9</f>
        <v>111.46799999999999</v>
      </c>
    </row>
    <row r="8" spans="3:21" x14ac:dyDescent="0.3">
      <c r="C8" s="242"/>
      <c r="D8" s="236"/>
      <c r="E8" s="245"/>
      <c r="F8" s="240"/>
      <c r="G8" s="236"/>
      <c r="H8" s="238"/>
      <c r="I8" s="1" t="s">
        <v>315</v>
      </c>
      <c r="J8" s="1">
        <v>32.35</v>
      </c>
      <c r="K8" s="88">
        <f>F7*J8</f>
        <v>38.82</v>
      </c>
      <c r="L8" s="10" t="s">
        <v>308</v>
      </c>
      <c r="M8" s="61">
        <f>K7+K10</f>
        <v>148.67500000000001</v>
      </c>
      <c r="N8" s="61">
        <f>K8+K9+K11+K12</f>
        <v>226.56900000000002</v>
      </c>
      <c r="O8" s="61">
        <f>M8+N8</f>
        <v>375.24400000000003</v>
      </c>
      <c r="Q8" s="61">
        <f>K15+K16</f>
        <v>92.89</v>
      </c>
    </row>
    <row r="9" spans="3:21" x14ac:dyDescent="0.3">
      <c r="C9" s="242"/>
      <c r="D9" s="236"/>
      <c r="E9" s="245"/>
      <c r="F9" s="240"/>
      <c r="G9" s="236"/>
      <c r="H9" s="238"/>
      <c r="I9" s="1" t="s">
        <v>316</v>
      </c>
      <c r="J9" s="1">
        <v>60.54</v>
      </c>
      <c r="K9" s="88">
        <f>F7*J9</f>
        <v>72.647999999999996</v>
      </c>
      <c r="L9" s="10" t="s">
        <v>309</v>
      </c>
      <c r="M9" s="61">
        <f>K14+K17</f>
        <v>182.911</v>
      </c>
      <c r="N9" s="61">
        <f>K15+K16+K18+K19</f>
        <v>310.303</v>
      </c>
      <c r="O9" s="61">
        <f t="shared" ref="O9:O10" si="0">M9+N9</f>
        <v>493.214</v>
      </c>
      <c r="Q9" s="61">
        <f>K22+K23+0.02</f>
        <v>83.620999999999995</v>
      </c>
    </row>
    <row r="10" spans="3:21" x14ac:dyDescent="0.3">
      <c r="C10" s="242"/>
      <c r="D10" s="236" t="s">
        <v>313</v>
      </c>
      <c r="E10" s="245">
        <v>9000</v>
      </c>
      <c r="F10" s="240">
        <v>0.9</v>
      </c>
      <c r="G10" s="236">
        <v>190.02</v>
      </c>
      <c r="H10" s="238">
        <f t="shared" ref="H10:H24" si="1">F10*G10</f>
        <v>171.018</v>
      </c>
      <c r="I10" s="1" t="s">
        <v>314</v>
      </c>
      <c r="J10" s="1">
        <v>62.13</v>
      </c>
      <c r="K10" s="88">
        <f>$F$10*J10</f>
        <v>55.917000000000002</v>
      </c>
      <c r="L10" s="10" t="s">
        <v>310</v>
      </c>
      <c r="M10" s="61">
        <f>K21+K24</f>
        <v>187.608</v>
      </c>
      <c r="N10" s="61">
        <f>K22+K23+K25+K26</f>
        <v>326.59199999999998</v>
      </c>
      <c r="O10" s="61">
        <f t="shared" si="0"/>
        <v>514.20000000000005</v>
      </c>
    </row>
    <row r="11" spans="3:21" x14ac:dyDescent="0.3">
      <c r="C11" s="242"/>
      <c r="D11" s="236"/>
      <c r="E11" s="245"/>
      <c r="F11" s="240"/>
      <c r="G11" s="236"/>
      <c r="H11" s="238"/>
      <c r="I11" s="1" t="s">
        <v>315</v>
      </c>
      <c r="J11" s="1">
        <v>49.48</v>
      </c>
      <c r="K11" s="88">
        <f t="shared" ref="K11:K12" si="2">$F$10*J11</f>
        <v>44.531999999999996</v>
      </c>
    </row>
    <row r="12" spans="3:21" x14ac:dyDescent="0.3">
      <c r="C12" s="242"/>
      <c r="D12" s="236"/>
      <c r="E12" s="245"/>
      <c r="F12" s="240"/>
      <c r="G12" s="236"/>
      <c r="H12" s="238"/>
      <c r="I12" s="1" t="s">
        <v>316</v>
      </c>
      <c r="J12" s="1">
        <v>78.41</v>
      </c>
      <c r="K12" s="88">
        <f t="shared" si="2"/>
        <v>70.569000000000003</v>
      </c>
    </row>
    <row r="13" spans="3:21" ht="17.25" thickBot="1" x14ac:dyDescent="0.35">
      <c r="C13" s="243"/>
      <c r="D13" s="89"/>
      <c r="E13" s="90"/>
      <c r="F13" s="91">
        <f>F7+F10</f>
        <v>2.1</v>
      </c>
      <c r="G13" s="89"/>
      <c r="H13" s="91">
        <f>H7+H10</f>
        <v>375.24599999999998</v>
      </c>
      <c r="I13" s="89"/>
      <c r="J13" s="89"/>
      <c r="K13" s="92">
        <f>SUM(K7:K12)</f>
        <v>375.24400000000003</v>
      </c>
    </row>
    <row r="14" spans="3:21" x14ac:dyDescent="0.3">
      <c r="C14" s="241" t="s">
        <v>309</v>
      </c>
      <c r="D14" s="235" t="s">
        <v>312</v>
      </c>
      <c r="E14" s="244">
        <v>10000</v>
      </c>
      <c r="F14" s="233">
        <v>1</v>
      </c>
      <c r="G14" s="235">
        <v>170.19</v>
      </c>
      <c r="H14" s="237">
        <f t="shared" si="1"/>
        <v>170.19</v>
      </c>
      <c r="I14" s="86" t="s">
        <v>314</v>
      </c>
      <c r="J14" s="86">
        <v>77.290000000000006</v>
      </c>
      <c r="K14" s="87">
        <f>$F$14*J14</f>
        <v>77.290000000000006</v>
      </c>
    </row>
    <row r="15" spans="3:21" x14ac:dyDescent="0.3">
      <c r="C15" s="242"/>
      <c r="D15" s="236"/>
      <c r="E15" s="245"/>
      <c r="F15" s="234"/>
      <c r="G15" s="236"/>
      <c r="H15" s="238"/>
      <c r="I15" s="1" t="s">
        <v>315</v>
      </c>
      <c r="J15" s="1">
        <v>32.35</v>
      </c>
      <c r="K15" s="88">
        <f t="shared" ref="K15:K16" si="3">$F$14*J15</f>
        <v>32.35</v>
      </c>
      <c r="S15" s="96">
        <v>51284</v>
      </c>
      <c r="T15" s="97">
        <v>0.2</v>
      </c>
      <c r="U15">
        <f>S15*T15</f>
        <v>10256.800000000001</v>
      </c>
    </row>
    <row r="16" spans="3:21" x14ac:dyDescent="0.3">
      <c r="C16" s="242"/>
      <c r="D16" s="236"/>
      <c r="E16" s="245"/>
      <c r="F16" s="234"/>
      <c r="G16" s="236"/>
      <c r="H16" s="238"/>
      <c r="I16" s="1" t="s">
        <v>316</v>
      </c>
      <c r="J16" s="1">
        <v>60.54</v>
      </c>
      <c r="K16" s="88">
        <f t="shared" si="3"/>
        <v>60.54</v>
      </c>
      <c r="U16" s="96">
        <f>S15-U15</f>
        <v>41027.199999999997</v>
      </c>
    </row>
    <row r="17" spans="3:23" x14ac:dyDescent="0.3">
      <c r="C17" s="242"/>
      <c r="D17" s="236" t="s">
        <v>313</v>
      </c>
      <c r="E17" s="245">
        <v>17000</v>
      </c>
      <c r="F17" s="234">
        <v>1.7</v>
      </c>
      <c r="G17" s="236">
        <v>190.02</v>
      </c>
      <c r="H17" s="238">
        <f t="shared" si="1"/>
        <v>323.03399999999999</v>
      </c>
      <c r="I17" s="1" t="s">
        <v>314</v>
      </c>
      <c r="J17" s="1">
        <v>62.13</v>
      </c>
      <c r="K17" s="88">
        <f>$F$17*J17</f>
        <v>105.621</v>
      </c>
    </row>
    <row r="18" spans="3:23" x14ac:dyDescent="0.3">
      <c r="C18" s="242"/>
      <c r="D18" s="236"/>
      <c r="E18" s="245"/>
      <c r="F18" s="234"/>
      <c r="G18" s="236"/>
      <c r="H18" s="238"/>
      <c r="I18" s="1" t="s">
        <v>315</v>
      </c>
      <c r="J18" s="1">
        <v>49.48</v>
      </c>
      <c r="K18" s="88">
        <f t="shared" ref="K18:K19" si="4">$F$17*J18</f>
        <v>84.115999999999985</v>
      </c>
      <c r="N18" s="4">
        <v>18973</v>
      </c>
    </row>
    <row r="19" spans="3:23" x14ac:dyDescent="0.3">
      <c r="C19" s="242"/>
      <c r="D19" s="236"/>
      <c r="E19" s="245"/>
      <c r="F19" s="234"/>
      <c r="G19" s="236"/>
      <c r="H19" s="238"/>
      <c r="I19" s="1" t="s">
        <v>316</v>
      </c>
      <c r="J19" s="1">
        <v>78.41</v>
      </c>
      <c r="K19" s="88">
        <f t="shared" si="4"/>
        <v>133.297</v>
      </c>
      <c r="N19" s="4">
        <v>14457</v>
      </c>
      <c r="U19">
        <v>36000</v>
      </c>
    </row>
    <row r="20" spans="3:23" ht="17.25" thickBot="1" x14ac:dyDescent="0.35">
      <c r="C20" s="243"/>
      <c r="D20" s="93"/>
      <c r="E20" s="90"/>
      <c r="F20" s="91">
        <f>F14+F17</f>
        <v>2.7</v>
      </c>
      <c r="G20" s="89"/>
      <c r="H20" s="91">
        <f>H14+H17</f>
        <v>493.22399999999999</v>
      </c>
      <c r="I20" s="89"/>
      <c r="J20" s="89"/>
      <c r="K20" s="92">
        <f>SUM(K14:K19)</f>
        <v>493.21399999999994</v>
      </c>
      <c r="N20" s="4">
        <v>5909</v>
      </c>
      <c r="U20">
        <v>5000</v>
      </c>
    </row>
    <row r="21" spans="3:23" x14ac:dyDescent="0.3">
      <c r="C21" s="241" t="s">
        <v>310</v>
      </c>
      <c r="D21" s="235" t="s">
        <v>312</v>
      </c>
      <c r="E21" s="244">
        <v>9000</v>
      </c>
      <c r="F21" s="233">
        <v>0.9</v>
      </c>
      <c r="G21" s="235">
        <v>170.19</v>
      </c>
      <c r="H21" s="237">
        <f t="shared" si="1"/>
        <v>153.17099999999999</v>
      </c>
      <c r="I21" s="86" t="s">
        <v>314</v>
      </c>
      <c r="J21" s="86">
        <v>77.290000000000006</v>
      </c>
      <c r="K21" s="87">
        <f>$F$21*J21</f>
        <v>69.561000000000007</v>
      </c>
      <c r="U21">
        <f>U19+U20</f>
        <v>41000</v>
      </c>
    </row>
    <row r="22" spans="3:23" x14ac:dyDescent="0.3">
      <c r="C22" s="242"/>
      <c r="D22" s="236"/>
      <c r="E22" s="245"/>
      <c r="F22" s="234"/>
      <c r="G22" s="236"/>
      <c r="H22" s="238"/>
      <c r="I22" s="1" t="s">
        <v>315</v>
      </c>
      <c r="J22" s="1">
        <v>32.35</v>
      </c>
      <c r="K22" s="88">
        <f t="shared" ref="K22:K23" si="5">$F$21*J22</f>
        <v>29.115000000000002</v>
      </c>
      <c r="U22">
        <v>5600</v>
      </c>
    </row>
    <row r="23" spans="3:23" x14ac:dyDescent="0.3">
      <c r="C23" s="242"/>
      <c r="D23" s="236"/>
      <c r="E23" s="245"/>
      <c r="F23" s="234"/>
      <c r="G23" s="236"/>
      <c r="H23" s="238"/>
      <c r="I23" s="1" t="s">
        <v>316</v>
      </c>
      <c r="J23" s="1">
        <v>60.54</v>
      </c>
      <c r="K23" s="88">
        <f t="shared" si="5"/>
        <v>54.485999999999997</v>
      </c>
      <c r="U23">
        <f>U21-U22</f>
        <v>35400</v>
      </c>
    </row>
    <row r="24" spans="3:23" x14ac:dyDescent="0.3">
      <c r="C24" s="242"/>
      <c r="D24" s="236" t="s">
        <v>313</v>
      </c>
      <c r="E24" s="245">
        <v>19000</v>
      </c>
      <c r="F24" s="234">
        <v>1.9</v>
      </c>
      <c r="G24" s="236">
        <v>190.02</v>
      </c>
      <c r="H24" s="238">
        <f t="shared" si="1"/>
        <v>361.03800000000001</v>
      </c>
      <c r="I24" s="1" t="s">
        <v>314</v>
      </c>
      <c r="J24" s="1">
        <v>62.13</v>
      </c>
      <c r="K24" s="88">
        <f>$F$24*J24</f>
        <v>118.047</v>
      </c>
      <c r="W24">
        <v>31000</v>
      </c>
    </row>
    <row r="25" spans="3:23" x14ac:dyDescent="0.3">
      <c r="C25" s="242"/>
      <c r="D25" s="236"/>
      <c r="E25" s="245"/>
      <c r="F25" s="234"/>
      <c r="G25" s="236"/>
      <c r="H25" s="238"/>
      <c r="I25" s="1" t="s">
        <v>315</v>
      </c>
      <c r="J25" s="1">
        <v>49.48</v>
      </c>
      <c r="K25" s="88">
        <f t="shared" ref="K25:K26" si="6">$F$24*J25</f>
        <v>94.011999999999986</v>
      </c>
      <c r="W25">
        <v>3800</v>
      </c>
    </row>
    <row r="26" spans="3:23" x14ac:dyDescent="0.3">
      <c r="C26" s="242"/>
      <c r="D26" s="236"/>
      <c r="E26" s="245"/>
      <c r="F26" s="234"/>
      <c r="G26" s="236"/>
      <c r="H26" s="238"/>
      <c r="I26" s="1" t="s">
        <v>316</v>
      </c>
      <c r="J26" s="1">
        <v>78.41</v>
      </c>
      <c r="K26" s="88">
        <f t="shared" si="6"/>
        <v>148.97899999999998</v>
      </c>
    </row>
    <row r="27" spans="3:23" ht="17.25" thickBot="1" x14ac:dyDescent="0.35">
      <c r="C27" s="243"/>
      <c r="D27" s="89"/>
      <c r="E27" s="89"/>
      <c r="F27" s="91">
        <f>F21+F24</f>
        <v>2.8</v>
      </c>
      <c r="G27" s="89"/>
      <c r="H27" s="91">
        <f>H21+H24</f>
        <v>514.20900000000006</v>
      </c>
      <c r="I27" s="89"/>
      <c r="J27" s="89"/>
      <c r="K27" s="92">
        <f>SUM(K21:K26)</f>
        <v>514.20000000000005</v>
      </c>
      <c r="S27">
        <v>291</v>
      </c>
    </row>
    <row r="28" spans="3:23" x14ac:dyDescent="0.3">
      <c r="C28" s="85"/>
      <c r="D28" s="85"/>
      <c r="E28" s="85"/>
      <c r="F28" s="94">
        <f>F13+F20+F27</f>
        <v>7.6000000000000005</v>
      </c>
      <c r="G28" s="85"/>
      <c r="H28" s="94">
        <f>H13+H20+H27</f>
        <v>1382.6790000000001</v>
      </c>
      <c r="I28" s="85"/>
      <c r="J28" s="85"/>
      <c r="K28" s="95">
        <f>K13+K20+K27</f>
        <v>1382.6579999999999</v>
      </c>
      <c r="S28">
        <v>242</v>
      </c>
    </row>
    <row r="29" spans="3:23" x14ac:dyDescent="0.3">
      <c r="S29">
        <f>S28/S27</f>
        <v>0.83161512027491413</v>
      </c>
    </row>
  </sheetData>
  <mergeCells count="33">
    <mergeCell ref="C7:C13"/>
    <mergeCell ref="C14:C20"/>
    <mergeCell ref="C21:C27"/>
    <mergeCell ref="D17:D19"/>
    <mergeCell ref="E14:E16"/>
    <mergeCell ref="E17:E19"/>
    <mergeCell ref="D14:D16"/>
    <mergeCell ref="D7:D9"/>
    <mergeCell ref="D10:D12"/>
    <mergeCell ref="E7:E9"/>
    <mergeCell ref="E10:E12"/>
    <mergeCell ref="D21:D23"/>
    <mergeCell ref="D24:D26"/>
    <mergeCell ref="E21:E23"/>
    <mergeCell ref="E24:E26"/>
    <mergeCell ref="F14:F16"/>
    <mergeCell ref="F17:F19"/>
    <mergeCell ref="G7:G9"/>
    <mergeCell ref="G10:G12"/>
    <mergeCell ref="H7:H9"/>
    <mergeCell ref="H10:H12"/>
    <mergeCell ref="F7:F9"/>
    <mergeCell ref="F10:F12"/>
    <mergeCell ref="G14:G16"/>
    <mergeCell ref="G17:G19"/>
    <mergeCell ref="H14:H16"/>
    <mergeCell ref="H17:H19"/>
    <mergeCell ref="F21:F23"/>
    <mergeCell ref="F24:F26"/>
    <mergeCell ref="G21:G23"/>
    <mergeCell ref="G24:G26"/>
    <mergeCell ref="H21:H23"/>
    <mergeCell ref="H24:H26"/>
  </mergeCells>
  <phoneticPr fontId="2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StaticDib" shapeId="5121" r:id="rId4">
          <objectPr defaultSize="0" r:id="rId5">
            <anchor moveWithCells="1">
              <from>
                <xdr:col>2</xdr:col>
                <xdr:colOff>0</xdr:colOff>
                <xdr:row>30</xdr:row>
                <xdr:rowOff>0</xdr:rowOff>
              </from>
              <to>
                <xdr:col>13</xdr:col>
                <xdr:colOff>38100</xdr:colOff>
                <xdr:row>53</xdr:row>
                <xdr:rowOff>180975</xdr:rowOff>
              </to>
            </anchor>
          </objectPr>
        </oleObject>
      </mc:Choice>
      <mc:Fallback>
        <oleObject progId="StaticDib" shapeId="512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입목벌채허가</vt:lpstr>
      <vt:lpstr>입목벌채신고</vt:lpstr>
      <vt:lpstr>산림경영계획인가 및 사업신고</vt:lpstr>
      <vt:lpstr>석산 산97외 2필지 재적량</vt:lpstr>
      <vt:lpstr>'산림경영계획인가 및 사업신고'!Print_Area</vt:lpstr>
      <vt:lpstr>입목벌채신고!Print_Area</vt:lpstr>
      <vt:lpstr>입목벌채허가!Print_Area</vt:lpstr>
      <vt:lpstr>'산림경영계획인가 및 사업신고'!Print_Titles</vt:lpstr>
      <vt:lpstr>입목벌채신고!Print_Titles</vt:lpstr>
      <vt:lpstr>입목벌채허가!Print_Titles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2024-11-06T02:34:51Z</cp:lastPrinted>
  <dcterms:created xsi:type="dcterms:W3CDTF">2018-07-30T05:31:14Z</dcterms:created>
  <dcterms:modified xsi:type="dcterms:W3CDTF">2025-03-05T05:08:05Z</dcterms:modified>
</cp:coreProperties>
</file>